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35" windowHeight="12330" activeTab="0"/>
  </bookViews>
  <sheets>
    <sheet name="Compiled Results" sheetId="1" r:id="rId1"/>
  </sheets>
  <externalReferences>
    <externalReference r:id="rId4"/>
  </externalReferences>
  <definedNames>
    <definedName name="_xlfn.PERMUTATIONA" hidden="1">#NAME?</definedName>
    <definedName name="_xlnm.Print_Area" localSheetId="0">'Compiled Results'!$A$3:$Z$125</definedName>
    <definedName name="_xlnm.Print_Titles" localSheetId="0">'Compiled Results'!$A:$B,'Compiled Results'!$3:$3</definedName>
  </definedNames>
  <calcPr fullCalcOnLoad="1"/>
</workbook>
</file>

<file path=xl/sharedStrings.xml><?xml version="1.0" encoding="utf-8"?>
<sst xmlns="http://schemas.openxmlformats.org/spreadsheetml/2006/main" count="2247" uniqueCount="812">
  <si>
    <t>Consortia Survey for 2014</t>
  </si>
  <si>
    <t>Consortium Name</t>
  </si>
  <si>
    <t>CCS</t>
  </si>
  <si>
    <t>Chinook Arch Regional Library System</t>
  </si>
  <si>
    <t>DALNET (Detroit Area Library Network)</t>
  </si>
  <si>
    <t>Delaware Library Catalog (DLC)</t>
  </si>
  <si>
    <t>FCLS (Four County Library System)</t>
  </si>
  <si>
    <t>HALAN</t>
  </si>
  <si>
    <t>LINC (Library Integrated Network Consortium)</t>
  </si>
  <si>
    <t>LOIS (Louisiana Library Network)</t>
  </si>
  <si>
    <t>MAGIC (Multutype Automation Group in Cooperation)</t>
  </si>
  <si>
    <t>MCLS (Manitowoc Calument Library System)</t>
  </si>
  <si>
    <t>Mid York Library System</t>
  </si>
  <si>
    <t>Montana Shared Catalog</t>
  </si>
  <si>
    <t>OCLN (Old Colony Library Network)</t>
  </si>
  <si>
    <t>PCLC (Polk County Library Cooperative)</t>
  </si>
  <si>
    <t>Pioneer Library System</t>
  </si>
  <si>
    <t>Resource Sharing Alliance, NFP</t>
  </si>
  <si>
    <t>SAILS</t>
  </si>
  <si>
    <t>STLS</t>
  </si>
  <si>
    <t>Suburban Library Cooperative</t>
  </si>
  <si>
    <t>TLN (The Library Network)</t>
  </si>
  <si>
    <t>UPRLC (Upper Peninsula Region of Library Cooperation)</t>
  </si>
  <si>
    <t>WALS</t>
  </si>
  <si>
    <t>WYLD</t>
  </si>
  <si>
    <t>Summary</t>
  </si>
  <si>
    <t>Headquarters city</t>
  </si>
  <si>
    <t>Arlington Heights, IL</t>
  </si>
  <si>
    <t>Lethbridge, Alberta</t>
  </si>
  <si>
    <t>Detroit, MI</t>
  </si>
  <si>
    <t>Dover, DE</t>
  </si>
  <si>
    <t>Vestal, NY</t>
  </si>
  <si>
    <t>Houston, TX</t>
  </si>
  <si>
    <t>St. Charles, IL</t>
  </si>
  <si>
    <t>Baton Rouge, LA</t>
  </si>
  <si>
    <t>Burr Ridge, IL</t>
  </si>
  <si>
    <t>Two Rivers, WI</t>
  </si>
  <si>
    <t>Uitca, NY</t>
  </si>
  <si>
    <t>Helena, MT</t>
  </si>
  <si>
    <t>Braintree MA, 02184</t>
  </si>
  <si>
    <t>Bartow, Florida</t>
  </si>
  <si>
    <t>Norman, OK</t>
  </si>
  <si>
    <t>East Peoria, IL</t>
  </si>
  <si>
    <t>Lakeville MA</t>
  </si>
  <si>
    <t>Painted Post, NY</t>
  </si>
  <si>
    <t>Sterling Heights, MI </t>
  </si>
  <si>
    <t>Novi, MI</t>
  </si>
  <si>
    <t>Marquette, MI</t>
  </si>
  <si>
    <t>Oshkosh, WI</t>
  </si>
  <si>
    <t>Cheyenne, WY</t>
  </si>
  <si>
    <t>Legal Status  (own entity, part of other organization)</t>
  </si>
  <si>
    <t>Autonomous Illinois Intergovernmental Instrumentality</t>
  </si>
  <si>
    <t>Own entity</t>
  </si>
  <si>
    <t>Under Wayne State University, but also incorporated in the State of Michigan</t>
  </si>
  <si>
    <t>Government Division</t>
  </si>
  <si>
    <t>Own Entity</t>
  </si>
  <si>
    <t>Government entity attached to the City of Houston</t>
  </si>
  <si>
    <t>Own entity/Part of the LSU Information Technology Services</t>
  </si>
  <si>
    <t>Independent Illinois Intergovernmental Instrumentallity, affiliated with RAILS (Reaching Across Illinois Library System)</t>
  </si>
  <si>
    <t>501c3 corporation</t>
  </si>
  <si>
    <t>Interlocal agreement between 13 municipal public libraries and county</t>
  </si>
  <si>
    <t>Not for profit 501(c)(3) organized as a holding company for hardware/software/funds - contracts with Illinois Library System for staffing support</t>
  </si>
  <si>
    <t>Private nonprofit</t>
  </si>
  <si>
    <t>Own entity, ILS is just one service offered by TLN to its members</t>
  </si>
  <si>
    <t>Own entity: 501c3</t>
  </si>
  <si>
    <t>Part of Winnefox Library System</t>
  </si>
  <si>
    <t>Part of Wyoming State Library</t>
  </si>
  <si>
    <r>
      <t xml:space="preserve">Number of </t>
    </r>
    <r>
      <rPr>
        <b/>
        <sz val="10"/>
        <color indexed="8"/>
        <rFont val="Arial"/>
        <family val="2"/>
      </rPr>
      <t>Consortium</t>
    </r>
    <r>
      <rPr>
        <sz val="10"/>
        <color indexed="8"/>
        <rFont val="Arial"/>
        <family val="2"/>
      </rPr>
      <t xml:space="preserve"> Staff: FTE and # of people</t>
    </r>
  </si>
  <si>
    <t>10.25 FTE, 13 people</t>
  </si>
  <si>
    <t>21 FTE, 26 staff</t>
  </si>
  <si>
    <t>6 FTE, 10 people</t>
  </si>
  <si>
    <t>18 FTE, 9 PTE</t>
  </si>
  <si>
    <t>12 FTE, 13 people</t>
  </si>
  <si>
    <t>3.5 FTE, 4 people</t>
  </si>
  <si>
    <t>6 FTE, 1 PTE</t>
  </si>
  <si>
    <t>3FTE, 3 people</t>
  </si>
  <si>
    <t>3.4 FTE, 5 people</t>
  </si>
  <si>
    <t>22.9 FTE, 24 people</t>
  </si>
  <si>
    <t>FTE 4.5</t>
  </si>
  <si>
    <t>7 FTE</t>
  </si>
  <si>
    <t>8 FTE</t>
  </si>
  <si>
    <t>7.5 FTE, 8 people</t>
  </si>
  <si>
    <t>16 FTE, 23 people</t>
  </si>
  <si>
    <t>25 FTE, 30 people; ILS: 7 FTE/people</t>
  </si>
  <si>
    <t>2.8 FTE, 4 people</t>
  </si>
  <si>
    <t>4.5 FTE; 5 people</t>
  </si>
  <si>
    <r>
      <t>Largest Library in the consortium</t>
    </r>
  </si>
  <si>
    <t>Niles PL</t>
  </si>
  <si>
    <t xml:space="preserve"> Lethbridge Public Library</t>
  </si>
  <si>
    <t>University of Detroit Mercy. (Shared Horizon system does not include 2 largest libraries)</t>
  </si>
  <si>
    <t>Brandywine Hundred</t>
  </si>
  <si>
    <t>Broome County Public Library</t>
  </si>
  <si>
    <t>Houston Public Library</t>
  </si>
  <si>
    <t>St. Charles Public Library</t>
  </si>
  <si>
    <t>Louisiana State University</t>
  </si>
  <si>
    <t>Carol Stream Public Library</t>
  </si>
  <si>
    <t>Manitowoc Public Library</t>
  </si>
  <si>
    <t>Jervis Public Library</t>
  </si>
  <si>
    <t>Billings Public Library (and branches)</t>
  </si>
  <si>
    <t>Thomas Crane Public Library</t>
  </si>
  <si>
    <t>Lakeland Public Library</t>
  </si>
  <si>
    <t>Norman Public Library</t>
  </si>
  <si>
    <t>Peoria Public Library</t>
  </si>
  <si>
    <t>Southworth Library (South Dartmouth)</t>
  </si>
  <si>
    <t>Steel Memorial Library</t>
  </si>
  <si>
    <t>Warren</t>
  </si>
  <si>
    <t>Novi Public Library</t>
  </si>
  <si>
    <t>Peter White Public Library</t>
  </si>
  <si>
    <t>Oshkosh Public Library</t>
  </si>
  <si>
    <t>Laramie County Library System</t>
  </si>
  <si>
    <t>Total population served by consortium libraries</t>
  </si>
  <si>
    <t>Total Population Served: 15,539,306</t>
  </si>
  <si>
    <t>Number of libraries in the consortia:</t>
  </si>
  <si>
    <t>Total Libraries: # 144 (in 186 libraries)</t>
  </si>
  <si>
    <t>45 members (100+ libraries; 2 bookmobiles)</t>
  </si>
  <si>
    <t>Total Libraries: # (Range: 6 to 168)</t>
  </si>
  <si>
    <t>Public</t>
  </si>
  <si>
    <t>Public: # 88 (in 106 libraries)</t>
  </si>
  <si>
    <t>Public: # (Total: 685)</t>
  </si>
  <si>
    <t>Academic</t>
  </si>
  <si>
    <t>Academic: # 5</t>
  </si>
  <si>
    <t>Academic: # (Total: 76)</t>
  </si>
  <si>
    <t>School</t>
  </si>
  <si>
    <t>School: # 48 (in 73 libraries)</t>
  </si>
  <si>
    <t>School: # (Total: 203)</t>
  </si>
  <si>
    <t>Other</t>
  </si>
  <si>
    <t>Other: # 3</t>
  </si>
  <si>
    <t>Other: # (Total: 66)</t>
  </si>
  <si>
    <t>Patron Library Card valid throughout Consortium?</t>
  </si>
  <si>
    <t>Yes</t>
  </si>
  <si>
    <t>No, some do not circ</t>
  </si>
  <si>
    <t>No</t>
  </si>
  <si>
    <t>Card Valid all over?  18 of 23, or 78.3%</t>
  </si>
  <si>
    <t>Do you use Library Groups?</t>
  </si>
  <si>
    <t>Library Groups:  17 of 23, or 73.9%</t>
  </si>
  <si>
    <t>Do you use Hold Groups?</t>
  </si>
  <si>
    <t>Hold Groups:  16 of 23, or 69.6%</t>
  </si>
  <si>
    <t>Consortia governance structure-1 member, 1 vote?</t>
  </si>
  <si>
    <t>One member-one vote? Yes/No</t>
  </si>
  <si>
    <t>One member-one vote?  17 of 23, or 73.9%</t>
  </si>
  <si>
    <t>Does consortia charge a base membership fee?</t>
  </si>
  <si>
    <t>Base Membership fee: 13 of 23, or 56.5%</t>
  </si>
  <si>
    <t>Do you provide telecommunication services?</t>
  </si>
  <si>
    <t>Yes (internet only)</t>
  </si>
  <si>
    <t>No (provide support, but not services)</t>
  </si>
  <si>
    <t>Provide telecomm services: 13 of 23, or 56.5%</t>
  </si>
  <si>
    <t xml:space="preserve">Do member libraries pay own telecomm costs?  </t>
  </si>
  <si>
    <t>Yes (POTS only)</t>
  </si>
  <si>
    <t>Members pay own telecomm costs? 16 of 23, or 70%</t>
  </si>
  <si>
    <r>
      <t xml:space="preserve">Unicorn/Symphony/Horizon Software  </t>
    </r>
    <r>
      <rPr>
        <b/>
        <sz val="10"/>
        <color indexed="8"/>
        <rFont val="Arial"/>
        <family val="2"/>
      </rPr>
      <t>Version</t>
    </r>
  </si>
  <si>
    <t>Symphony 3.4.1.5</t>
  </si>
  <si>
    <t>Symphony 3.4.1 Service Pack 3</t>
  </si>
  <si>
    <t>Horizon 7.5.2SP1, HIP 3.23_6390, Portfolio Version 4.3 (29670)</t>
  </si>
  <si>
    <t>Symphony 4.3.1 SP 3</t>
  </si>
  <si>
    <t>Symphony 3.4.1.4.GA</t>
  </si>
  <si>
    <t>Symphony 3.4.1.1</t>
  </si>
  <si>
    <t>Symphony 3.4.1.4</t>
  </si>
  <si>
    <t>Symphony 3.4.1.3</t>
  </si>
  <si>
    <t>Symphony 3.4.1. SP5</t>
  </si>
  <si>
    <t>Symphony 3.4.1 - Sevice Pack 5</t>
  </si>
  <si>
    <t>Symphony 3.4.1.3.1183</t>
  </si>
  <si>
    <t>Symphony 3.4.1</t>
  </si>
  <si>
    <t>Symphony 3.4.1 SP4</t>
  </si>
  <si>
    <t>Symphony 3.4.1 SP5</t>
  </si>
  <si>
    <t>Symphony 3.4.1 SP3</t>
  </si>
  <si>
    <t>Symphony 3.4.1.4.1197</t>
  </si>
  <si>
    <t>Operating System</t>
  </si>
  <si>
    <t>Solaris 10</t>
  </si>
  <si>
    <t>AIX</t>
  </si>
  <si>
    <t>Linux</t>
  </si>
  <si>
    <t>Unix</t>
  </si>
  <si>
    <t>Windows Server 2008 R2</t>
  </si>
  <si>
    <t>AIX 6.1.0.0</t>
  </si>
  <si>
    <t>Red Hat Enterprise Linux 5.8</t>
  </si>
  <si>
    <t>Solaris</t>
  </si>
  <si>
    <t>AIX 6.2</t>
  </si>
  <si>
    <t>RHEL 6</t>
  </si>
  <si>
    <t>Red Hat 5</t>
  </si>
  <si>
    <t xml:space="preserve">Solaris </t>
  </si>
  <si>
    <t>SunOS10</t>
  </si>
  <si>
    <t>RHEL 5</t>
  </si>
  <si>
    <t>Server hardware</t>
  </si>
  <si>
    <t>Sun T5/4</t>
  </si>
  <si>
    <t>IBM</t>
  </si>
  <si>
    <t>VMWare</t>
  </si>
  <si>
    <t>Sun Solaris</t>
  </si>
  <si>
    <t>Sun V490 (upgradig to Sun T4-2)</t>
  </si>
  <si>
    <t>Cloud hosted</t>
  </si>
  <si>
    <t>Dell</t>
  </si>
  <si>
    <t>RS/6000</t>
  </si>
  <si>
    <t>2 Dell PowerEdge R810 servers</t>
  </si>
  <si>
    <t>SUN T2000</t>
  </si>
  <si>
    <t>IBM Power520 V9</t>
  </si>
  <si>
    <t>Dell R720</t>
  </si>
  <si>
    <t>Saas</t>
  </si>
  <si>
    <t>Virtulized in Vmware on 3 Cisco C220M3 UCS servers with an EMC VNX5300 SAN</t>
  </si>
  <si>
    <t>Oracle/Sun</t>
  </si>
  <si>
    <t>Sun T5220 SPARC</t>
  </si>
  <si>
    <t>Oracle M4000 (Symphony); Sunfire T2000 (remote eLibrary)</t>
  </si>
  <si>
    <t>Sun Sparc T5220 (Symphony) and Sun Fire T5120 Remote eLibrary and Staff Web</t>
  </si>
  <si>
    <t>Dell R710</t>
  </si>
  <si>
    <t>Sun SPARC Enterprise M4000</t>
  </si>
  <si>
    <t>Saas?</t>
  </si>
  <si>
    <t>No (Portfolio is SaaS)</t>
  </si>
  <si>
    <t>No (Enterprise is Saas)</t>
  </si>
  <si>
    <t>Saas:  8 of 23</t>
  </si>
  <si>
    <r>
      <t>Oracle, ISAM</t>
    </r>
    <r>
      <rPr>
        <sz val="10"/>
        <rFont val="Arial"/>
        <family val="2"/>
      </rPr>
      <t xml:space="preserve">, Sybase, </t>
    </r>
    <r>
      <rPr>
        <sz val="10"/>
        <color indexed="8"/>
        <rFont val="Arial"/>
        <family val="2"/>
      </rPr>
      <t>or other DBS?</t>
    </r>
  </si>
  <si>
    <t>Oracle</t>
  </si>
  <si>
    <t>Sybase</t>
  </si>
  <si>
    <t>ISAM</t>
  </si>
  <si>
    <t>Oracle 10.2.0.5.0 (Embedded)</t>
  </si>
  <si>
    <t>Most common: ISAM, 7 ; Oracle, 14 ; Symbase: 1</t>
  </si>
  <si>
    <t xml:space="preserve">Test server? </t>
  </si>
  <si>
    <r>
      <t>Test Server:  21 of 23,</t>
    </r>
    <r>
      <rPr>
        <b/>
        <sz val="10"/>
        <color indexed="8"/>
        <rFont val="Arial"/>
        <family val="2"/>
      </rPr>
      <t xml:space="preserve"> or 91.3%</t>
    </r>
  </si>
  <si>
    <t># Libraries (as defined by the software)</t>
  </si>
  <si>
    <t>Varies for each library (from 2 to 10)</t>
  </si>
  <si>
    <t>48 (4 not used)</t>
  </si>
  <si>
    <t># Libraries in software: (Range: 6 to 410)</t>
  </si>
  <si>
    <t># of Lines in Circ Map</t>
  </si>
  <si>
    <t>Varies for each library (from 9 to 265)</t>
  </si>
  <si>
    <t># Lines in Circ Map: (Range: 386 to 8,900)</t>
  </si>
  <si>
    <t># of Item Types</t>
  </si>
  <si>
    <t>Varies for each library (from 14 to 97)</t>
  </si>
  <si>
    <t># Item Types: (Range: 55 to 477)</t>
  </si>
  <si>
    <t># of Item Home Locations</t>
  </si>
  <si>
    <t>Varies for each library (from 24 to 143)</t>
  </si>
  <si>
    <t># Item Locations: (Rangek: 69 to 1,515)</t>
  </si>
  <si>
    <t># of Lines in Hold Map</t>
  </si>
  <si>
    <t>Varies for each library(from 0 to 1)</t>
  </si>
  <si>
    <t># Hold Map Lines: (Range: 15 to 3,012)</t>
  </si>
  <si>
    <t># Search Groups</t>
  </si>
  <si>
    <t>36; 6 are 2 or more libraries</t>
  </si>
  <si>
    <t>n/a</t>
  </si>
  <si>
    <t xml:space="preserve">Varies for each library (from 0 to 1) </t>
  </si>
  <si>
    <t>n/a can't figure this out</t>
  </si>
  <si>
    <t>#Search Gropus: (Range: 2 to 120)</t>
  </si>
  <si>
    <t># User Profiles</t>
  </si>
  <si>
    <t>Varies for each library (from 21 to 348)</t>
  </si>
  <si>
    <t>40 (not counting system profiles)</t>
  </si>
  <si>
    <t># User Profiles: (Range: 16 to 1,207)</t>
  </si>
  <si>
    <t>Libraries use charge-history feature?</t>
  </si>
  <si>
    <t>Yes (opt-in)</t>
  </si>
  <si>
    <t>Yes (a few libraries, opt-in)</t>
  </si>
  <si>
    <t>Use Charge History: 13 of 23, or 56.5%</t>
  </si>
  <si>
    <t>Libraries use Blanket holds?</t>
  </si>
  <si>
    <t>Yes (mainly for book clubs)</t>
  </si>
  <si>
    <t>Use Blanket Cards:  10 of 23, or 43.5%</t>
  </si>
  <si>
    <t>Libraries use family cards?</t>
  </si>
  <si>
    <t>Use Family Holds:  9 of 23, or 39.1%</t>
  </si>
  <si>
    <t>Do you use Circulation Sets?</t>
  </si>
  <si>
    <t>Use Circ Sets:  2 of 23, or 8.7%</t>
  </si>
  <si>
    <t>Do you use Floating Collections</t>
  </si>
  <si>
    <t>Yes (Houston does internally)</t>
  </si>
  <si>
    <t>Using Floating: 7 of 23, or 30.4%</t>
  </si>
  <si>
    <t>Libraries use patron credit feature?</t>
  </si>
  <si>
    <t>Use Patron Credit: 9 of 23, or 39.1%</t>
  </si>
  <si>
    <t>Libraries print hold wrappers?</t>
  </si>
  <si>
    <t>Use Hold Wrapper:  18 of 23, or 78.3%</t>
  </si>
  <si>
    <r>
      <t xml:space="preserve">Annual consortium circulation  </t>
    </r>
    <r>
      <rPr>
        <b/>
        <sz val="10"/>
        <color indexed="8"/>
        <rFont val="Arial"/>
        <family val="2"/>
      </rPr>
      <t>Total Annual</t>
    </r>
  </si>
  <si>
    <t># Annual circ: (Range: 122,614 to 14,770,000)</t>
  </si>
  <si>
    <t>Range of annual circulation for circulating libraries</t>
  </si>
  <si>
    <t>150,000 to 1,100,000</t>
  </si>
  <si>
    <t xml:space="preserve"> 2,048 to 695,472</t>
  </si>
  <si>
    <t>124 to 42,131</t>
  </si>
  <si>
    <t>280 to 818,357</t>
  </si>
  <si>
    <t>2,300 to 400,000</t>
  </si>
  <si>
    <t>53,774 to 4,490,444</t>
  </si>
  <si>
    <t>123,000 to 1,346,000</t>
  </si>
  <si>
    <t>0 to 248,025</t>
  </si>
  <si>
    <t>111 to 446,486</t>
  </si>
  <si>
    <t>64,388 to 562,588</t>
  </si>
  <si>
    <t>2,762 to 238,856</t>
  </si>
  <si>
    <t>0 to 780,000</t>
  </si>
  <si>
    <t>4,911 to 733,727</t>
  </si>
  <si>
    <t>8,481 to 1,015,129</t>
  </si>
  <si>
    <t>12,000 to 1,050,000</t>
  </si>
  <si>
    <t>2,000 to 1,250,000</t>
  </si>
  <si>
    <t>300 to 250,000</t>
  </si>
  <si>
    <t>2,500 to 2,756,000</t>
  </si>
  <si>
    <t>4,865 to 725,454</t>
  </si>
  <si>
    <t>0 to 273,079</t>
  </si>
  <si>
    <t>5,070 to 989,418</t>
  </si>
  <si>
    <t>322 to 70,6524</t>
  </si>
  <si>
    <t># Range of annual circ: (Range: 111 to 4,490,444)</t>
  </si>
  <si>
    <t xml:space="preserve"> # of Items charged at library other than their owning library (transits)</t>
  </si>
  <si>
    <t># Annual items transitted: (Range: 19,387 to 1,674,700)</t>
  </si>
  <si>
    <t>Annual reserve room circulation</t>
  </si>
  <si>
    <t># Annual Reserve Room Circ: (Range: 59 to 14,484)</t>
  </si>
  <si>
    <r>
      <t xml:space="preserve"># of PCs running </t>
    </r>
    <r>
      <rPr>
        <b/>
        <sz val="10"/>
        <rFont val="Arial"/>
        <family val="2"/>
      </rPr>
      <t>client software (</t>
    </r>
    <r>
      <rPr>
        <b/>
        <sz val="10"/>
        <color indexed="8"/>
        <rFont val="Arial"/>
        <family val="2"/>
      </rPr>
      <t>approx)</t>
    </r>
  </si>
  <si>
    <t># of PCs running client software: (Range: 0 to 700)</t>
  </si>
  <si>
    <r>
      <rPr>
        <b/>
        <sz val="10"/>
        <rFont val="Arial"/>
        <family val="2"/>
      </rPr>
      <t>Collection Size</t>
    </r>
    <r>
      <rPr>
        <sz val="10"/>
        <rFont val="Arial"/>
        <family val="2"/>
      </rPr>
      <t xml:space="preserve"> Bibliographic records:</t>
    </r>
  </si>
  <si>
    <t># Bib Records:  (Range: 360,000 to 16,390,477)</t>
  </si>
  <si>
    <t>Authority Records</t>
  </si>
  <si>
    <t># Authority Records: (Range: 105,000 to 5,264,647)</t>
  </si>
  <si>
    <t>Items</t>
  </si>
  <si>
    <t># Items: (Range: 542,892 to 21,847,110)</t>
  </si>
  <si>
    <t>Reserve Room Items</t>
  </si>
  <si>
    <t># Reserve Room Items (44 to 8,159)</t>
  </si>
  <si>
    <t>Patrons</t>
  </si>
  <si>
    <t># Patrons: (Range)</t>
  </si>
  <si>
    <t>Purchase Orders</t>
  </si>
  <si>
    <t>Unknown</t>
  </si>
  <si>
    <t>(Have, but haven't begun using)</t>
  </si>
  <si>
    <t># Purchase Orders: (Range: 3,900 to 400,543)</t>
  </si>
  <si>
    <t>How long does it take to rebuild headings/rebuild text/reindex in general?</t>
  </si>
  <si>
    <t>No timings yet for new server</t>
  </si>
  <si>
    <t>17 hours</t>
  </si>
  <si>
    <t>6 hours for HIP OPAC</t>
  </si>
  <si>
    <t>Rebuild Heading 5 hrs, Rebuild Text 6 hrs</t>
  </si>
  <si>
    <t>Rebuild text: ~90 min</t>
  </si>
  <si>
    <t>24 hours</t>
  </si>
  <si>
    <t>Rebuildheading: 2 hrs, Rebuildtext 50 min.</t>
  </si>
  <si>
    <t>Varies for each member, from 15 minutes to 11 hours</t>
  </si>
  <si>
    <t>4 hours</t>
  </si>
  <si>
    <t>2 minutes</t>
  </si>
  <si>
    <t>8 hours? I haven't done it in quite a while</t>
  </si>
  <si>
    <t>11 hours</t>
  </si>
  <si>
    <t>Headings 14 hours 36 minutes, text 34 minutes</t>
  </si>
  <si>
    <t>2 hours (unsure, as are SaaS)</t>
  </si>
  <si>
    <t>20 min</t>
  </si>
  <si>
    <t>Full rebuild: 1 hour 5 minutes</t>
  </si>
  <si>
    <t>1.5 hours</t>
  </si>
  <si>
    <t>Reindex: 4 hours</t>
  </si>
  <si>
    <t>Rebuild Headings: 16 hrs; Rebuild Text: 2.5 hrs</t>
  </si>
  <si>
    <t>1 hour 45 minutes</t>
  </si>
  <si>
    <t>rebuildheading - 3:45  rebuildtext - 2:46</t>
  </si>
  <si>
    <t>Time to reindex:</t>
  </si>
  <si>
    <t>Other?</t>
  </si>
  <si>
    <t>Serial Control Records - 7,269</t>
  </si>
  <si>
    <t>Other, What? #</t>
  </si>
  <si>
    <t xml:space="preserve">Notices:  Print notices centrally or libraries print own? </t>
  </si>
  <si>
    <t>Libraries print own</t>
  </si>
  <si>
    <t>Both</t>
  </si>
  <si>
    <t>Centrally printed</t>
  </si>
  <si>
    <t>Central</t>
  </si>
  <si>
    <t>We don't print notices anymore</t>
  </si>
  <si>
    <t>Notices: Print own: 14. Centrally Printed: 6</t>
  </si>
  <si>
    <t>Print own: 14</t>
  </si>
  <si>
    <t>Central: 6</t>
  </si>
  <si>
    <t xml:space="preserve">Centralized Cataloging? </t>
  </si>
  <si>
    <t>Centralized Cataloging:  10 of 23, or 43.5%</t>
  </si>
  <si>
    <t>OCLC Member?</t>
  </si>
  <si>
    <t>OCLC:  (19) of 23, or 82.6%</t>
  </si>
  <si>
    <t>Other source for Bib records? Skyriver? Other?</t>
  </si>
  <si>
    <t>BookWhere</t>
  </si>
  <si>
    <t>Library of Congress.  Vendors for print, media, and e-resources.</t>
  </si>
  <si>
    <t>B&amp;T, Midwest Tapes</t>
  </si>
  <si>
    <t>Smartport, LC, LCMARC, Z39.50, SkyRiver</t>
  </si>
  <si>
    <t>OCLC, other library catalogs including LC via z39.50, EBSCO for e-journals and e-books, MARCIVE for gov. docs.</t>
  </si>
  <si>
    <t>Vendor Ingram record included with pre-processed items</t>
  </si>
  <si>
    <t xml:space="preserve">Project Gutenberg, EDI Vendor Records, </t>
  </si>
  <si>
    <t xml:space="preserve"> B&amp;T, Ingram, Overdrive, Amazon</t>
  </si>
  <si>
    <t>Brodart, Midwest Tape</t>
  </si>
  <si>
    <t>Skyriver</t>
  </si>
  <si>
    <t>Ingram, B&amp;T, Midwest Tape</t>
  </si>
  <si>
    <t>Library of Congress, MeLCat (MI shared INN-REACH Sys)</t>
  </si>
  <si>
    <t>Online Catalog URL</t>
  </si>
  <si>
    <t>ccslib.org/main/page_online_catalog.html</t>
  </si>
  <si>
    <t>http://chinookarch.bibliocommons.com</t>
  </si>
  <si>
    <t>http://catalog.dalnet.lib.mi.us</t>
  </si>
  <si>
    <t>dela.ent.sirsi.net</t>
  </si>
  <si>
    <t>fcls-sun.4cls.org   fcls.ent.sirsi.net</t>
  </si>
  <si>
    <t>https://halan.sdp.sirsi.net/client/halan</t>
  </si>
  <si>
    <t>http://discovery.lincnet.info/client/default</t>
  </si>
  <si>
    <t>See "Symphony Users" section of this page: https://sites01.lsu.edu/wp/louis/ils/</t>
  </si>
  <si>
    <t>enterprise.magiclibraries.info</t>
  </si>
  <si>
    <t>https://mani.ent.sirsi.net/client/mcls/search/results?te=</t>
  </si>
  <si>
    <t>http://www.midyork.org (Enterprise) http://unicorn.midyork.org (E-library)</t>
  </si>
  <si>
    <t>http://mtsc.sdp.sirsi.net</t>
  </si>
  <si>
    <t>catalog.ocln.org</t>
  </si>
  <si>
    <t>https://pclc.ent.sirsi.net/client/pclc</t>
  </si>
  <si>
    <t>pioneerlibrarysystem.org</t>
  </si>
  <si>
    <t>http://rsacat.alsrsa.org/uhtbin/cgisirsi/x/0/0/57/49?user_id=WEBSERVER (elibrary) http://alsi.sdp.sirsi.net/client/RSA  (Portfolio)</t>
  </si>
  <si>
    <t>http://sails.ent.sirsi.net/client/default</t>
  </si>
  <si>
    <t>starcat.stls.org</t>
  </si>
  <si>
    <t>catalog.libcoop.net</t>
  </si>
  <si>
    <t>http://tlnl.sirsi.net</t>
  </si>
  <si>
    <t>http://ibistro.uproc.lib.mi.us/</t>
  </si>
  <si>
    <t>http://catalog.winnefox.org/</t>
  </si>
  <si>
    <t>wyld.state.wy.us</t>
  </si>
  <si>
    <t>IBistro, ILink, E-Library, Enterprise?, Web2, other?</t>
  </si>
  <si>
    <t>Enterprise</t>
  </si>
  <si>
    <t>e-library (don't use it though)</t>
  </si>
  <si>
    <t>HIP 3.23.1_6486M and Portfolio Version 4.3 (30460)</t>
  </si>
  <si>
    <t>Enterprise 4.3 GA 6</t>
  </si>
  <si>
    <t>E-Library RevD   Enterprise ver 4.3.1-GA6.1</t>
  </si>
  <si>
    <t>Enterprise 4.3 GA6</t>
  </si>
  <si>
    <t>e-Library, 3.4.1.3</t>
  </si>
  <si>
    <t>E-Library/Enterprise</t>
  </si>
  <si>
    <t>Enterprise 4.3</t>
  </si>
  <si>
    <t>Enterprise 4.3 GA6 and E-library 3.4.1.4</t>
  </si>
  <si>
    <t>eLibrary transitioning to Enterprise in stages.</t>
  </si>
  <si>
    <t>Enterprise GA 5 (transitioning from elibrary, by 10/1/2014)</t>
  </si>
  <si>
    <t>Enterprise Version 4.3</t>
  </si>
  <si>
    <t>Enterprise 4</t>
  </si>
  <si>
    <t>Elibrary 4.3.1 SP4 and Enterprise/Portfolio GA6</t>
  </si>
  <si>
    <t>E-Library rev d and Enterprise 4.3 GA5</t>
  </si>
  <si>
    <t>Enterprise GA6 and eLibrary rev D</t>
  </si>
  <si>
    <t>eLibrary RevD, Enterprise 4.3 GA6.1 ; eResource Central (in process)</t>
  </si>
  <si>
    <t>VuFind</t>
  </si>
  <si>
    <t>e-Library and Enterprise 4.3 GA6</t>
  </si>
  <si>
    <t>Catalog software &amp; version: elibrary: 11 ; Enterprise: 19</t>
  </si>
  <si>
    <t>Third-party catalog interface/Discovery layer?</t>
  </si>
  <si>
    <t>BiblioCommons</t>
  </si>
  <si>
    <t>Yes - BiblioCommons</t>
  </si>
  <si>
    <t>Yes -  EDS, Summon</t>
  </si>
  <si>
    <t>EDS and WorldShare and Summon (exploring)</t>
  </si>
  <si>
    <t>Yes - EDS (EBSCO Discovery Service)</t>
  </si>
  <si>
    <t>Yes - EBSCO Discovery Service (EDS)</t>
  </si>
  <si>
    <t>Yes ( 2 libraries use Boopsie)</t>
  </si>
  <si>
    <t>SirsiDynix Enterprise</t>
  </si>
  <si>
    <t>Yes, ExLibris Primo (community colleges); Ebsco Discovery Serv. with 1 small special lib</t>
  </si>
  <si>
    <t xml:space="preserve">Catalog interface:  10 have  - Vendor </t>
  </si>
  <si>
    <t>Yes: 10</t>
  </si>
  <si>
    <t>Online fine/bill payment option? Vendor?</t>
  </si>
  <si>
    <t>Illinois ePay; ProPay</t>
  </si>
  <si>
    <t>Adding BC-Commerce soon</t>
  </si>
  <si>
    <t>Yes - Paypal</t>
  </si>
  <si>
    <t>Yes, Illinois E-Pay</t>
  </si>
  <si>
    <t>Yes, working on setting up Propay</t>
  </si>
  <si>
    <t>Yes - Propay</t>
  </si>
  <si>
    <t>Yes (hoping to start testing BC E-commerce)</t>
  </si>
  <si>
    <t>Yes - Envisionware</t>
  </si>
  <si>
    <t>Yes - ePay Illinois &amp; BC Commerce/ProPay (testing)</t>
  </si>
  <si>
    <t>Comprise Smartpay</t>
  </si>
  <si>
    <t>Paypal</t>
  </si>
  <si>
    <t>Yes, PayPal</t>
  </si>
  <si>
    <t>Yes (Paypal)</t>
  </si>
  <si>
    <t>Yes, EnvisionWare</t>
  </si>
  <si>
    <t>Comprise SmartPay</t>
  </si>
  <si>
    <t>Online payment: 15 have   - Vendor</t>
  </si>
  <si>
    <t>Yes: 15</t>
  </si>
  <si>
    <t>ILS Modules Used</t>
  </si>
  <si>
    <t xml:space="preserve"> </t>
  </si>
  <si>
    <t>Acquisitions/Primary vendors</t>
  </si>
  <si>
    <t>Yes, a few libraries use</t>
  </si>
  <si>
    <t>Yes, B&amp;T, YBP</t>
  </si>
  <si>
    <t>Yes (B&amp;T, Midwest Tapes, Ebsco, Ingram, Bookhouse)</t>
  </si>
  <si>
    <t>Baker &amp; Taylor, Brodart, Midwest Tape, Proquest, Gale, etc.</t>
  </si>
  <si>
    <t>Yes, Brodart, Midwest Tape, Ingram</t>
  </si>
  <si>
    <t>Yes, Brodart, Baker &amp; Taylor, Midwest Tape, Recorded Books</t>
  </si>
  <si>
    <r>
      <t>Acquistions:  (17) of 23</t>
    </r>
    <r>
      <rPr>
        <b/>
        <sz val="10"/>
        <color indexed="8"/>
        <rFont val="Arial"/>
        <family val="2"/>
      </rPr>
      <t xml:space="preserve"> = 73.9%</t>
    </r>
  </si>
  <si>
    <t>EDI--Used with what vendors?</t>
  </si>
  <si>
    <t>Yes, United Library Services</t>
  </si>
  <si>
    <t>Yes (B&amp;T, Midwest Tapes, Bookhouse, Ingram)</t>
  </si>
  <si>
    <t>Yes, Baker &amp; Taylor</t>
  </si>
  <si>
    <t>Yes, Baker and Taylor</t>
  </si>
  <si>
    <r>
      <t>EDI:   - Vendors (12) of 23</t>
    </r>
    <r>
      <rPr>
        <b/>
        <sz val="10"/>
        <color indexed="8"/>
        <rFont val="Arial"/>
        <family val="2"/>
      </rPr>
      <t xml:space="preserve"> = 52.2%</t>
    </r>
  </si>
  <si>
    <t>9xx--Used with what vendors?</t>
  </si>
  <si>
    <t>Yes, United Library Services, CVS Midwest Tape</t>
  </si>
  <si>
    <t>Yes (B&amp;T, Midwest Tapes, Marcive)</t>
  </si>
  <si>
    <t>Yes, Ingram</t>
  </si>
  <si>
    <r>
      <t>9xx:   - Vendors (11) of 23</t>
    </r>
    <r>
      <rPr>
        <b/>
        <sz val="10"/>
        <color indexed="8"/>
        <rFont val="Arial"/>
        <family val="2"/>
      </rPr>
      <t xml:space="preserve"> = 47.8%</t>
    </r>
  </si>
  <si>
    <t>SVA - SD-based phone notices</t>
  </si>
  <si>
    <t>Yes (planning to impliment in Sept/Oct)</t>
  </si>
  <si>
    <t>No (i-tiva)</t>
  </si>
  <si>
    <r>
      <t>SVA:  (5) of 23</t>
    </r>
    <r>
      <rPr>
        <b/>
        <sz val="10"/>
        <color indexed="8"/>
        <rFont val="Arial"/>
        <family val="2"/>
      </rPr>
      <t xml:space="preserve"> = 21.7%</t>
    </r>
  </si>
  <si>
    <t>Serials</t>
  </si>
  <si>
    <r>
      <t>Serials:  (19) of 23</t>
    </r>
    <r>
      <rPr>
        <b/>
        <sz val="10"/>
        <color indexed="8"/>
        <rFont val="Arial"/>
        <family val="2"/>
      </rPr>
      <t xml:space="preserve"> = 82.6%</t>
    </r>
  </si>
  <si>
    <t>Booking</t>
  </si>
  <si>
    <r>
      <t>Booking: (5) of 23</t>
    </r>
    <r>
      <rPr>
        <b/>
        <sz val="10"/>
        <color indexed="8"/>
        <rFont val="Arial"/>
        <family val="2"/>
      </rPr>
      <t xml:space="preserve"> = 21.7%</t>
    </r>
  </si>
  <si>
    <t>Deposit</t>
  </si>
  <si>
    <t>Deposit:  (1) of 23</t>
  </si>
  <si>
    <t>Collection Exchange</t>
  </si>
  <si>
    <r>
      <t>Collection Exchange: (3) of 23</t>
    </r>
    <r>
      <rPr>
        <b/>
        <sz val="10"/>
        <color indexed="8"/>
        <rFont val="Arial"/>
        <family val="2"/>
      </rPr>
      <t xml:space="preserve"> = 13%</t>
    </r>
  </si>
  <si>
    <t>SIP2</t>
  </si>
  <si>
    <t>Yes  (1 library for 1 vendor)</t>
  </si>
  <si>
    <t>Yes (for CybraryN and OverDrive)</t>
  </si>
  <si>
    <t>SIP2:  (23) of 23</t>
  </si>
  <si>
    <t>Z39.50</t>
  </si>
  <si>
    <t>Yes (special projects only)</t>
  </si>
  <si>
    <r>
      <t>Z39.50:  (21) of 23</t>
    </r>
    <r>
      <rPr>
        <b/>
        <sz val="10"/>
        <color indexed="8"/>
        <rFont val="Arial"/>
        <family val="2"/>
      </rPr>
      <t xml:space="preserve"> = 91.3%</t>
    </r>
  </si>
  <si>
    <t>Others (PTFS, Resolver, etc.):</t>
  </si>
  <si>
    <t>Cataloging, Circulation, Reserves, Inventory, CUFTS ERM, EDS and Summon Resolvers</t>
  </si>
  <si>
    <t>Academic Reserves, Mentor self-paced courses</t>
  </si>
  <si>
    <t>Outreach</t>
  </si>
  <si>
    <t xml:space="preserve">NCIP,  Online Self-Registration </t>
  </si>
  <si>
    <t>Outreach, Books by Mail</t>
  </si>
  <si>
    <t>NCIP</t>
  </si>
  <si>
    <t>NCIP (for INN-Reach)</t>
  </si>
  <si>
    <t>NCIP, PTFS Archivalware</t>
  </si>
  <si>
    <t xml:space="preserve">Other Products -- or products-to-be </t>
  </si>
  <si>
    <t>API</t>
  </si>
  <si>
    <t>No (just free basic one)</t>
  </si>
  <si>
    <r>
      <t>API:  (20) of 23</t>
    </r>
    <r>
      <rPr>
        <b/>
        <sz val="10"/>
        <color indexed="8"/>
        <rFont val="Arial"/>
        <family val="2"/>
      </rPr>
      <t xml:space="preserve"> = 87%</t>
    </r>
  </si>
  <si>
    <t>Director's Station</t>
  </si>
  <si>
    <r>
      <t>Director Station:  (15) of 23</t>
    </r>
    <r>
      <rPr>
        <b/>
        <sz val="10"/>
        <color indexed="8"/>
        <rFont val="Arial"/>
        <family val="2"/>
      </rPr>
      <t xml:space="preserve"> = 65.2%</t>
    </r>
  </si>
  <si>
    <t>Web reporter</t>
  </si>
  <si>
    <r>
      <t>Web Reporter:  (4) of 23</t>
    </r>
    <r>
      <rPr>
        <b/>
        <sz val="10"/>
        <color indexed="8"/>
        <rFont val="Arial"/>
        <family val="2"/>
      </rPr>
      <t xml:space="preserve"> = 17.4%</t>
    </r>
  </si>
  <si>
    <t>BLUECloud Analytics</t>
  </si>
  <si>
    <t>Yes (piloting)</t>
  </si>
  <si>
    <t>Yes (SPP Pilot participant)</t>
  </si>
  <si>
    <t>No (hope to start shortly)</t>
  </si>
  <si>
    <r>
      <t>BC Analytics:  (9) of 23</t>
    </r>
    <r>
      <rPr>
        <b/>
        <sz val="10"/>
        <color indexed="8"/>
        <rFont val="Arial"/>
        <family val="2"/>
      </rPr>
      <t xml:space="preserve"> = 39.1%</t>
    </r>
  </si>
  <si>
    <t>Pocket Circ/MobileCirc/other portable</t>
  </si>
  <si>
    <t>Yes (Mobile Circ Beta)</t>
  </si>
  <si>
    <t>Yes (starting implimentation)</t>
  </si>
  <si>
    <t>Yes, MobileCirc</t>
  </si>
  <si>
    <r>
      <t>Pocket Circ/MobileCirc/Neither: (14) of 23</t>
    </r>
    <r>
      <rPr>
        <b/>
        <sz val="10"/>
        <color indexed="8"/>
        <rFont val="Arial"/>
        <family val="2"/>
      </rPr>
      <t xml:space="preserve"> = 60.9%</t>
    </r>
  </si>
  <si>
    <t>StaffWeb</t>
  </si>
  <si>
    <t>No (used to use it, discontinued)</t>
  </si>
  <si>
    <t>StaffWeb:  (3) of 23</t>
  </si>
  <si>
    <t>Debt Collection</t>
  </si>
  <si>
    <t>Yes (5 libraries, Unique Management)</t>
  </si>
  <si>
    <t>Yes (Unique Management)</t>
  </si>
  <si>
    <t>Yes - Unique Mgmt.</t>
  </si>
  <si>
    <t>Yes, Unique Management</t>
  </si>
  <si>
    <t>Yes - Unique Management</t>
  </si>
  <si>
    <r>
      <t xml:space="preserve">Debt Collection:   (16) of 23 </t>
    </r>
    <r>
      <rPr>
        <b/>
        <sz val="10"/>
        <color indexed="8"/>
        <rFont val="Arial"/>
        <family val="2"/>
      </rPr>
      <t>= 69.6%</t>
    </r>
  </si>
  <si>
    <t>BLUECloud Cataloging</t>
  </si>
  <si>
    <t>No (in SPP)</t>
  </si>
  <si>
    <t>Yes (in the pilot)</t>
  </si>
  <si>
    <r>
      <t>BC Cataloging: (8) of 23</t>
    </r>
    <r>
      <rPr>
        <b/>
        <sz val="10"/>
        <color indexed="8"/>
        <rFont val="Arial"/>
        <family val="2"/>
      </rPr>
      <t xml:space="preserve"> = 34.8%</t>
    </r>
  </si>
  <si>
    <t>BLUECloud PAC</t>
  </si>
  <si>
    <t>BC PAC:  (1) of 23</t>
  </si>
  <si>
    <t>SocialLibrary</t>
  </si>
  <si>
    <r>
      <t>SocialLibrary:  (6) of 23</t>
    </r>
    <r>
      <rPr>
        <b/>
        <sz val="10"/>
        <color indexed="8"/>
        <rFont val="Arial"/>
        <family val="2"/>
      </rPr>
      <t xml:space="preserve"> = 26.1%</t>
    </r>
  </si>
  <si>
    <t>eRC</t>
  </si>
  <si>
    <t>No (Q4 2014)</t>
  </si>
  <si>
    <t>No (planned for 2015)</t>
  </si>
  <si>
    <t>No (hope to evaluate)</t>
  </si>
  <si>
    <t>Yes (implimenting in Sept 2014)</t>
  </si>
  <si>
    <r>
      <t>eRC:  (11) of 23</t>
    </r>
    <r>
      <rPr>
        <b/>
        <sz val="10"/>
        <color indexed="8"/>
        <rFont val="Arial"/>
        <family val="2"/>
      </rPr>
      <t xml:space="preserve"> = 47.8%</t>
    </r>
  </si>
  <si>
    <t>Portfolio</t>
  </si>
  <si>
    <t>Portfolio: Yes/No</t>
  </si>
  <si>
    <r>
      <t>Portfolio:  (7) of 23</t>
    </r>
    <r>
      <rPr>
        <b/>
        <sz val="10"/>
        <color indexed="8"/>
        <rFont val="Arial"/>
        <family val="2"/>
      </rPr>
      <t xml:space="preserve"> = 30.4%</t>
    </r>
  </si>
  <si>
    <r>
      <t xml:space="preserve">BookMyne </t>
    </r>
    <r>
      <rPr>
        <b/>
        <sz val="10"/>
        <color indexed="8"/>
        <rFont val="Arial"/>
        <family val="2"/>
      </rPr>
      <t>+</t>
    </r>
  </si>
  <si>
    <r>
      <t>BookMyne +:  (3) of 23</t>
    </r>
    <r>
      <rPr>
        <b/>
        <sz val="10"/>
        <color indexed="8"/>
        <rFont val="Arial"/>
        <family val="2"/>
      </rPr>
      <t xml:space="preserve"> = 13%</t>
    </r>
  </si>
  <si>
    <t xml:space="preserve">BookMyne </t>
  </si>
  <si>
    <t>No (investigating)</t>
  </si>
  <si>
    <r>
      <t>BookMyne: (18) of 23</t>
    </r>
    <r>
      <rPr>
        <b/>
        <sz val="10"/>
        <color indexed="8"/>
        <rFont val="Arial"/>
        <family val="2"/>
      </rPr>
      <t xml:space="preserve"> = 78.3%</t>
    </r>
  </si>
  <si>
    <t>Platinum Support Services</t>
  </si>
  <si>
    <r>
      <t>Platinum: (7) of 23</t>
    </r>
    <r>
      <rPr>
        <b/>
        <sz val="10"/>
        <color indexed="8"/>
        <rFont val="Arial"/>
        <family val="2"/>
      </rPr>
      <t xml:space="preserve"> = 30.4%</t>
    </r>
  </si>
  <si>
    <r>
      <t>3</t>
    </r>
    <r>
      <rPr>
        <b/>
        <vertAlign val="superscript"/>
        <sz val="10"/>
        <color indexed="8"/>
        <rFont val="Arial"/>
        <family val="2"/>
      </rPr>
      <t>rd</t>
    </r>
    <r>
      <rPr>
        <b/>
        <sz val="10"/>
        <color indexed="8"/>
        <rFont val="Arial"/>
        <family val="2"/>
      </rPr>
      <t xml:space="preserve"> Party Products</t>
    </r>
  </si>
  <si>
    <t>SelfCheck</t>
  </si>
  <si>
    <t>Yes, mostly 3&lt; but also open source</t>
  </si>
  <si>
    <t>Yes, 3M</t>
  </si>
  <si>
    <t>Yes - 3M</t>
  </si>
  <si>
    <t>Yes, Envisionware, Bibliotecha and Demco</t>
  </si>
  <si>
    <t>Yes-opensource and 3M soon</t>
  </si>
  <si>
    <t>Yes - Envisionware, 3M</t>
  </si>
  <si>
    <t>Yes - 3M &amp; Others</t>
  </si>
  <si>
    <t>Yes, Bibliotheca, Envisionware</t>
  </si>
  <si>
    <t>SelfCheck: Yes - Vendors vary by library.  We support whatever the libraries purchase</t>
  </si>
  <si>
    <t>Yes, 3M, Bibliotehcha, Envisionware</t>
  </si>
  <si>
    <t>Yes, 3M &amp; Bayscan Technologies</t>
  </si>
  <si>
    <t>Yes - 3M, Bibliotecha, Tech Logic</t>
  </si>
  <si>
    <t>Yes - 3M, Bibliotheca, CheckPoint, TechLogic, custom built (open source)</t>
  </si>
  <si>
    <r>
      <t xml:space="preserve">SelfCheck:   (19) of 23, </t>
    </r>
    <r>
      <rPr>
        <b/>
        <sz val="10"/>
        <color indexed="8"/>
        <rFont val="Arial"/>
        <family val="2"/>
      </rPr>
      <t>=82.6%</t>
    </r>
  </si>
  <si>
    <t>RFID</t>
  </si>
  <si>
    <t>Yes, TechLogic</t>
  </si>
  <si>
    <t>Yes - 3M, TechLogic, LAT</t>
  </si>
  <si>
    <t>Yes, Bibliotecha and Demco</t>
  </si>
  <si>
    <t>Yes-3M</t>
  </si>
  <si>
    <t>Yes  - at 3 member libraries</t>
  </si>
  <si>
    <t>Yes, Bibliotheca</t>
  </si>
  <si>
    <t>RFID: Yes - Vendors vary by library.  We try to support them all.</t>
  </si>
  <si>
    <t>Yes - 3M and Bibliotecha</t>
  </si>
  <si>
    <t>Yes - 3M, Bibliotheca-ITG, CheckPoint, TechLogic</t>
  </si>
  <si>
    <r>
      <t>RFID:  (17) of 23</t>
    </r>
    <r>
      <rPr>
        <b/>
        <sz val="10"/>
        <color indexed="8"/>
        <rFont val="Arial"/>
        <family val="2"/>
      </rPr>
      <t>, =73.9%</t>
    </r>
  </si>
  <si>
    <t>Federated searching</t>
  </si>
  <si>
    <t>Yes; limited; using Enterprise</t>
  </si>
  <si>
    <t xml:space="preserve">Federated Searching: Yes/No </t>
  </si>
  <si>
    <r>
      <t>Federated Searching:   (8) of 23</t>
    </r>
    <r>
      <rPr>
        <b/>
        <sz val="10"/>
        <color indexed="8"/>
        <rFont val="Arial"/>
        <family val="2"/>
      </rPr>
      <t>, =34.8%</t>
    </r>
  </si>
  <si>
    <t>Content Enrichment</t>
  </si>
  <si>
    <t>Yes, Syndetics</t>
  </si>
  <si>
    <t>Yes, Syndetic Solutions</t>
  </si>
  <si>
    <t>Yes, Syndetics &amp; NoveList</t>
  </si>
  <si>
    <t>Yes - Syndetic Solutions, Marcive, Novelist Plus, Novelist Select</t>
  </si>
  <si>
    <t>Yes Syndetics</t>
  </si>
  <si>
    <t>Yes-SirsiDynix</t>
  </si>
  <si>
    <t>Yes - Bowker-Syndetics</t>
  </si>
  <si>
    <t>Content Enrichment: Yes - Vendors: Syndetics and library thing for libraries</t>
  </si>
  <si>
    <t>Yes, Symantec, LTFL</t>
  </si>
  <si>
    <t>Yes, Bowker Syndetics</t>
  </si>
  <si>
    <t>Yes,  Bowker Syndetics</t>
  </si>
  <si>
    <t>Yes - Syndetic Solutions</t>
  </si>
  <si>
    <r>
      <t>Content Enrichment:  (21) of 23</t>
    </r>
    <r>
      <rPr>
        <b/>
        <sz val="10"/>
        <color indexed="8"/>
        <rFont val="Arial"/>
        <family val="2"/>
      </rPr>
      <t>, = 91.3%</t>
    </r>
  </si>
  <si>
    <t>Social features-reviews, tags, ratings: Chilifresh, LTFL, etc</t>
  </si>
  <si>
    <t>Yes, BiblioCommons</t>
  </si>
  <si>
    <t>Yes, Bibliocommons</t>
  </si>
  <si>
    <t>Yes, NoveList/Goodreads</t>
  </si>
  <si>
    <t>Yes LTFL</t>
  </si>
  <si>
    <t>Yes - Novelist Select</t>
  </si>
  <si>
    <t>LTFL</t>
  </si>
  <si>
    <t>Yes, Chilifresh</t>
  </si>
  <si>
    <t>Social Features: yes LTFL tags</t>
  </si>
  <si>
    <t>Yes, LTFL</t>
  </si>
  <si>
    <t>Yes - Text this call #, Cite this title, Google preview, Goodreads, LTFL (SWTR)</t>
  </si>
  <si>
    <r>
      <t>Social Features: (10) of 23</t>
    </r>
    <r>
      <rPr>
        <b/>
        <sz val="10"/>
        <color indexed="8"/>
        <rFont val="Arial"/>
        <family val="2"/>
      </rPr>
      <t>, = 43.5%</t>
    </r>
  </si>
  <si>
    <t>Spellcheck</t>
  </si>
  <si>
    <t>Yes,  Jaunter</t>
  </si>
  <si>
    <t xml:space="preserve">Spellcheck: No </t>
  </si>
  <si>
    <t>Yes, Lucien by Janter</t>
  </si>
  <si>
    <t>Yes (Enterprise "did you mean")</t>
  </si>
  <si>
    <r>
      <t>Spellcheck:  (5) of 23</t>
    </r>
    <r>
      <rPr>
        <b/>
        <sz val="10"/>
        <color indexed="8"/>
        <rFont val="Arial"/>
        <family val="2"/>
      </rPr>
      <t>, = 21.7%</t>
    </r>
  </si>
  <si>
    <t>Other 3rd party products:</t>
  </si>
  <si>
    <t>Yes, many via SIP2</t>
  </si>
  <si>
    <t>CollectionHQ</t>
  </si>
  <si>
    <t>Yes, Envisionware PCRes &amp; LPT-One</t>
  </si>
  <si>
    <t>Shoutbomb, Library Anywhere, Boopsie</t>
  </si>
  <si>
    <t>Shoutbomb</t>
  </si>
  <si>
    <t>TM3 (TALKING TECH)</t>
  </si>
  <si>
    <t>TCN for automated phone calling Propay for online bill pay, Overdrive, Zinio</t>
  </si>
  <si>
    <t>Overdrive eBooks, Shoutbomb SMS</t>
  </si>
  <si>
    <t>Yes, Boopsie</t>
  </si>
  <si>
    <t>Yes, Overdrive</t>
  </si>
  <si>
    <t>Other Products?  Vendors - shoutbomb for text messaging</t>
  </si>
  <si>
    <t>Yes, Plymoth Rocket</t>
  </si>
  <si>
    <t>Yes, Library Anywhere mobile app, Zinio, Odilo</t>
  </si>
  <si>
    <t>Phonetree for telemessaging.  CybraryN for PAC management. Joomla Webpage</t>
  </si>
  <si>
    <t>Yes - collectionHQ,  Link Resolver, Novelist, OverDrive, 3M Cloud, Comprise SAM, Comprise SmartPay, OneClickdigital, FKI Sorter, LibX, LibData, LibOnline PC Reserv.</t>
  </si>
  <si>
    <r>
      <t>Other Products? (14) of 23</t>
    </r>
    <r>
      <rPr>
        <b/>
        <sz val="10"/>
        <rFont val="Arial"/>
        <family val="2"/>
      </rPr>
      <t>, = 60.9%</t>
    </r>
  </si>
  <si>
    <t>If you are considering open source, for what?</t>
  </si>
  <si>
    <t>Open to it in all forms</t>
  </si>
  <si>
    <t>Yes; we have CUFTS ERM suite (A-Z andLiink Reseolver) installed</t>
  </si>
  <si>
    <t>Considering open source for: OS and server stuff, not for ILS</t>
  </si>
  <si>
    <t xml:space="preserve">Considering open source for: </t>
  </si>
  <si>
    <t>Total amount of SirsiDynix annual bill:</t>
  </si>
  <si>
    <t>Confidential</t>
  </si>
  <si>
    <t>$185,000 - $200,000</t>
  </si>
  <si>
    <t>Total SirsiDynix Maintenance: $</t>
  </si>
  <si>
    <t>Annual or multi-year contract?</t>
  </si>
  <si>
    <t>Annual</t>
  </si>
  <si>
    <t>Multi</t>
  </si>
  <si>
    <t>3 year</t>
  </si>
  <si>
    <t>Mutli</t>
  </si>
  <si>
    <t>5 year</t>
  </si>
  <si>
    <t>Annual/Multi-year contract? : 16 multi-year contract</t>
  </si>
  <si>
    <t>Per cent increase from prior to current year-Hardware?</t>
  </si>
  <si>
    <t xml:space="preserve"> -42% (All server operations virtualized)</t>
  </si>
  <si>
    <t>3.45% increase overall.</t>
  </si>
  <si>
    <t>(no hardware support through SD)</t>
  </si>
  <si>
    <t>SAAS: included in software cost</t>
  </si>
  <si>
    <t>5% (Hardware  direct with Oracle $3206)</t>
  </si>
  <si>
    <t>?</t>
  </si>
  <si>
    <t>N/A</t>
  </si>
  <si>
    <t>%  Annual hardware increase</t>
  </si>
  <si>
    <t>Per cent increase from prior to current year-Software?</t>
  </si>
  <si>
    <t>1st year flat, then 2.5%</t>
  </si>
  <si>
    <t>% Annual software increase</t>
  </si>
  <si>
    <t>How many Client Care tickets do you open/ year?</t>
  </si>
  <si>
    <t>131 (Sept 2013 to Aug 2014)</t>
  </si>
  <si>
    <t># of CC tickets: (Combined total: 2,607 ; average: 113)</t>
  </si>
  <si>
    <t>On a scale of 1-10; 1=not at all; 10=extremely</t>
  </si>
  <si>
    <r>
      <t>How happy</t>
    </r>
    <r>
      <rPr>
        <i/>
        <sz val="10"/>
        <color indexed="8"/>
        <rFont val="Arial"/>
        <family val="2"/>
      </rPr>
      <t xml:space="preserve"> overall</t>
    </r>
    <r>
      <rPr>
        <sz val="10"/>
        <color indexed="8"/>
        <rFont val="Arial"/>
        <family val="2"/>
      </rPr>
      <t xml:space="preserve"> are you with SirsiDynix?</t>
    </r>
  </si>
  <si>
    <t>Overall: (Average: 8)</t>
  </si>
  <si>
    <t>How happy with Client Care?</t>
  </si>
  <si>
    <t>Client Care: (Average: 8\)</t>
  </si>
  <si>
    <t>How happy are you with SirsiDynix' direction and vision?</t>
  </si>
  <si>
    <t>Vision: (Average: 8)</t>
  </si>
  <si>
    <t>How long has site been a SD (Unicorn/Symphony) site?</t>
  </si>
  <si>
    <t>Years on SirsiDynix? (Combined total: 236 ; average: 10)</t>
  </si>
  <si>
    <t>What was your previous software?</t>
  </si>
  <si>
    <t>Geac LIBSPlus</t>
  </si>
  <si>
    <t>Dynix</t>
  </si>
  <si>
    <t>Dynix, Notis</t>
  </si>
  <si>
    <t>None</t>
  </si>
  <si>
    <t>DRA Classic</t>
  </si>
  <si>
    <t>Ill Millennium</t>
  </si>
  <si>
    <t>DRA</t>
  </si>
  <si>
    <t>NOTIS, Dobis, Innovative, VTLS, Follett</t>
  </si>
  <si>
    <t>Horizon</t>
  </si>
  <si>
    <t>CLSI</t>
  </si>
  <si>
    <t>The Library Corporation (Carl)</t>
  </si>
  <si>
    <t>Previous softwares: DRA: 6 ; Dynix: 6 ; Notis: 2 ; Other: 7</t>
  </si>
  <si>
    <t>Additional services. Do you provide/support:</t>
  </si>
  <si>
    <t>Email?</t>
  </si>
  <si>
    <t>Yes, SendMail</t>
  </si>
  <si>
    <t>Yes, Exchange</t>
  </si>
  <si>
    <t>Yes, Outreach</t>
  </si>
  <si>
    <t>Yes, Ipswitch iMail</t>
  </si>
  <si>
    <t>Yes - MDaemon</t>
  </si>
  <si>
    <t>Yes, Office 365</t>
  </si>
  <si>
    <t>Yes-Gmail for Nonprofits</t>
  </si>
  <si>
    <t xml:space="preserve">Yes </t>
  </si>
  <si>
    <t>Yes -  Google Apps for Noprofits</t>
  </si>
  <si>
    <t>Yes, Gmail</t>
  </si>
  <si>
    <t>Public Yes; Schools No</t>
  </si>
  <si>
    <t>Yes, Google acounts</t>
  </si>
  <si>
    <t>Yes - Imail</t>
  </si>
  <si>
    <t>Yes, Zimbra</t>
  </si>
  <si>
    <t>Yes, Squirrelmail</t>
  </si>
  <si>
    <t xml:space="preserve">No </t>
  </si>
  <si>
    <r>
      <t>Email Support: (18) of 23</t>
    </r>
    <r>
      <rPr>
        <b/>
        <sz val="10"/>
        <color indexed="8"/>
        <rFont val="Arial"/>
        <family val="2"/>
      </rPr>
      <t>, = %78.3</t>
    </r>
  </si>
  <si>
    <t>Website hosting for your libraries?</t>
  </si>
  <si>
    <t>Yes, Limited</t>
  </si>
  <si>
    <r>
      <t>Website Hosting:  (15) of 23</t>
    </r>
    <r>
      <rPr>
        <b/>
        <sz val="10"/>
        <color indexed="8"/>
        <rFont val="Arial"/>
        <family val="2"/>
      </rPr>
      <t>, = 65.2%</t>
    </r>
  </si>
  <si>
    <t>Website design for your libraries?</t>
  </si>
  <si>
    <t>Yes, Drupal</t>
  </si>
  <si>
    <t>Yes, limited to our services</t>
  </si>
  <si>
    <t>Yes, WordPress</t>
  </si>
  <si>
    <t>No (template provided)</t>
  </si>
  <si>
    <t>Yes-Wordpress</t>
  </si>
  <si>
    <t>Yes, Joomla</t>
  </si>
  <si>
    <r>
      <t>Website Design:  (9) of 23</t>
    </r>
    <r>
      <rPr>
        <b/>
        <sz val="10"/>
        <color indexed="8"/>
        <rFont val="Arial"/>
        <family val="2"/>
      </rPr>
      <t>, = 39.1%</t>
    </r>
  </si>
  <si>
    <t>PC support?</t>
  </si>
  <si>
    <t>No, only for Horizon client</t>
  </si>
  <si>
    <t>Yes, Superiorland Lib Coop</t>
  </si>
  <si>
    <r>
      <t>PC Support:  (14) of 23</t>
    </r>
    <r>
      <rPr>
        <b/>
        <sz val="10"/>
        <color indexed="8"/>
        <rFont val="Arial"/>
        <family val="2"/>
      </rPr>
      <t>, = 60.9%</t>
    </r>
  </si>
  <si>
    <t>Public PC timing and control?</t>
  </si>
  <si>
    <t>Yes, PC Reservation</t>
  </si>
  <si>
    <t>Yes, Envisionware</t>
  </si>
  <si>
    <t>Yes - Vendprint, SAM</t>
  </si>
  <si>
    <t>Yes (SIP setup and connection testing only)</t>
  </si>
  <si>
    <t>Yes-Cassie</t>
  </si>
  <si>
    <t>Yes, iTeam</t>
  </si>
  <si>
    <t>Yes, Comprise SAM and Envisionware</t>
  </si>
  <si>
    <t>Yes, CybraryN</t>
  </si>
  <si>
    <r>
      <t>Public PC Control: (16) of 23</t>
    </r>
    <r>
      <rPr>
        <b/>
        <sz val="10"/>
        <color indexed="8"/>
        <rFont val="Arial"/>
        <family val="2"/>
      </rPr>
      <t>, = 69.6%</t>
    </r>
  </si>
  <si>
    <t>PC filtering?</t>
  </si>
  <si>
    <t>Yes, Fortigate 200B Firewall (hardware solution)</t>
  </si>
  <si>
    <t>Yes, Cybersieve or Barracuda Proxy filter, switching Cybersieve to Browse Control</t>
  </si>
  <si>
    <t>Yes - WebSense</t>
  </si>
  <si>
    <t>Yes-Opendns</t>
  </si>
  <si>
    <t>Yes, Open DNS</t>
  </si>
  <si>
    <t>Yes, PWB, Sam, Envisionware</t>
  </si>
  <si>
    <t>Yes, Cyberpatrol Surfwatch</t>
  </si>
  <si>
    <r>
      <t>PC Filtering: (10) of 23</t>
    </r>
    <r>
      <rPr>
        <b/>
        <sz val="10"/>
        <color indexed="8"/>
        <rFont val="Arial"/>
        <family val="2"/>
      </rPr>
      <t>, =82.6% 43.5</t>
    </r>
  </si>
  <si>
    <t>PC security software?</t>
  </si>
  <si>
    <t>Yes, Sophos and DeepFreeze</t>
  </si>
  <si>
    <t>Yes, McAfee VirusScan Enterprise &amp; AntiSpyware Enterprise</t>
  </si>
  <si>
    <t>Yes, Deepfreeze, Winselect</t>
  </si>
  <si>
    <t>Yes - McAfee</t>
  </si>
  <si>
    <t>Yes, Symantec</t>
  </si>
  <si>
    <t>Yes-Deepfreeze and Drive Vaccine</t>
  </si>
  <si>
    <t>Yes, Centurian</t>
  </si>
  <si>
    <t>Yes, Deep Freeze</t>
  </si>
  <si>
    <t>Yes, Symantec Endpoint; DeepFreeze, WinSelect</t>
  </si>
  <si>
    <t>Yes, Deepfreeze</t>
  </si>
  <si>
    <r>
      <t>PC Security: (14) of 23</t>
    </r>
    <r>
      <rPr>
        <b/>
        <sz val="10"/>
        <color indexed="8"/>
        <rFont val="Arial"/>
        <family val="2"/>
      </rPr>
      <t>, = 60.9%</t>
    </r>
  </si>
  <si>
    <t>Public printing?</t>
  </si>
  <si>
    <t>Yes, LPTOne</t>
  </si>
  <si>
    <t>Yes, Envisionware LPT-one</t>
  </si>
  <si>
    <t>Yes - Coin Copier</t>
  </si>
  <si>
    <t>Yes - LPT One</t>
  </si>
  <si>
    <t>Yes, SAM and Envisionware</t>
  </si>
  <si>
    <r>
      <t>Public Printing:  (14) of 23</t>
    </r>
    <r>
      <rPr>
        <b/>
        <sz val="10"/>
        <color indexed="8"/>
        <rFont val="Arial"/>
        <family val="2"/>
      </rPr>
      <t>, = 60.9%</t>
    </r>
  </si>
  <si>
    <t>Calendaring software?</t>
  </si>
  <si>
    <t>Yes, Evanced Solutions</t>
  </si>
  <si>
    <t>Yes, Eventkeeper</t>
  </si>
  <si>
    <t>No use plugins in wordpress</t>
  </si>
  <si>
    <t>Yes, Google</t>
  </si>
  <si>
    <t>Yes, Evanced</t>
  </si>
  <si>
    <r>
      <t>Calendaring: (9) of 23</t>
    </r>
    <r>
      <rPr>
        <b/>
        <sz val="10"/>
        <color indexed="8"/>
        <rFont val="Arial"/>
        <family val="2"/>
      </rPr>
      <t>, = 39.1%</t>
    </r>
  </si>
  <si>
    <t>Statistics for non-ILS services? ie, website statistics, eBook useage, etc</t>
  </si>
  <si>
    <t>Yes, Google Analytics (BiblioCommons)</t>
  </si>
  <si>
    <t>Yes, for eBooks, Website traffic, videoconference sessions</t>
  </si>
  <si>
    <t>Yes, web pages run for members, state-wide Interloan system</t>
  </si>
  <si>
    <t>Yes, for  eBooks, Database usage, wireless usage</t>
  </si>
  <si>
    <t>Yes, Website Google Analytics &amp; Deep Log Analyzer / eBook  Overdrive</t>
  </si>
  <si>
    <t>Yes - eBook usage</t>
  </si>
  <si>
    <t>Yes,Overdrive content &amp; interlibrary loan (ILL)</t>
  </si>
  <si>
    <t>Yes, for Overdrive</t>
  </si>
  <si>
    <t>Yes, E-Content statstics for shared collections</t>
  </si>
  <si>
    <t>Yes, website statistics, ebook statistics</t>
  </si>
  <si>
    <t>Yes, Website hits, various monthly stats, and ebook usage via our Overdrive consortia</t>
  </si>
  <si>
    <t>Yes - Google Analytics for wireless usage</t>
  </si>
  <si>
    <t>Yes, Google Analytics for web</t>
  </si>
  <si>
    <t>Yes, ebook usage and Zinio</t>
  </si>
  <si>
    <t>Yes, Google Analytics, downloadable audio and ebook usage</t>
  </si>
  <si>
    <t>Yes - Google Analytics, OCLC VDX ILL reports,  eBooks and third-party eresources admin tools</t>
  </si>
  <si>
    <r>
      <t>Statistics: (20) of 23</t>
    </r>
    <r>
      <rPr>
        <b/>
        <sz val="10"/>
        <color indexed="8"/>
        <rFont val="Arial"/>
        <family val="2"/>
      </rPr>
      <t>, = 87%</t>
    </r>
  </si>
  <si>
    <t>Public wireless access for your libraries?</t>
  </si>
  <si>
    <r>
      <t>Wireless: (13) of 23</t>
    </r>
    <r>
      <rPr>
        <b/>
        <sz val="10"/>
        <color indexed="8"/>
        <rFont val="Arial"/>
        <family val="2"/>
      </rPr>
      <t>, = 56.6%</t>
    </r>
  </si>
  <si>
    <t>Proxy services? (Ezproxy)</t>
  </si>
  <si>
    <t>Yes, EZProxy</t>
  </si>
  <si>
    <t>Yes - Ezproxy</t>
  </si>
  <si>
    <t>Yes, Ezproxy</t>
  </si>
  <si>
    <r>
      <t>Proxy Services:  (15) of 23</t>
    </r>
    <r>
      <rPr>
        <b/>
        <sz val="10"/>
        <color indexed="8"/>
        <rFont val="Arial"/>
        <family val="2"/>
      </rPr>
      <t xml:space="preserve">, = 65.2% </t>
    </r>
  </si>
  <si>
    <t>Extranet? URL</t>
  </si>
  <si>
    <t>Extranet:  (1) of 23</t>
  </si>
  <si>
    <t>Other services provided or supported:</t>
  </si>
  <si>
    <t>Firewall (FortiGate), Spam filter (Barracuda), Antivirus, Telephone notification (i-tiva )</t>
  </si>
  <si>
    <t>DSpace repository; CUFTS ERM system; e-resource collections; digital projects</t>
  </si>
  <si>
    <t>Centralized Acquisitions / Network Management</t>
  </si>
  <si>
    <t>eRate submissions, help desk</t>
  </si>
  <si>
    <t>ILLiad and electronic resources (subscription databases)</t>
  </si>
  <si>
    <t>Custom reports via API, network and wireless support, chromeboxes, training</t>
  </si>
  <si>
    <t>Online Help Desk (via ShowMyPC.com)</t>
  </si>
  <si>
    <t>Overdrive, Recorded Books - Zinio Magazines</t>
  </si>
  <si>
    <t xml:space="preserve">VM-Ware, Sys-Aid </t>
  </si>
  <si>
    <t>Digitized historical collections (through Omeka, with group purchasing)</t>
  </si>
  <si>
    <t>Help Desk</t>
  </si>
  <si>
    <t xml:space="preserve">Some webinars and training for ILS </t>
  </si>
  <si>
    <t>Yes - access and support to many eResources via http://GoWYLD.net</t>
  </si>
  <si>
    <t>60% of consortia offer more than just ILS services</t>
  </si>
  <si>
    <t>Contact Person/email:</t>
  </si>
  <si>
    <t>Richard Shurman / rshurman@ccs.nsls.lib.il.us</t>
  </si>
  <si>
    <t>Pat Wauters / pwauters@chinookarch.ca</t>
  </si>
  <si>
    <t>Steve Bowers / sbowers@wayne.edu</t>
  </si>
  <si>
    <t>beth-ann.ryan@lib.de.us</t>
  </si>
  <si>
    <t>Jeffrey B. Henry  /  jbhenry@4cls.org</t>
  </si>
  <si>
    <t>Judith Hiott / judith.hiott@houstontx.gov</t>
  </si>
  <si>
    <t>Carol Dawe / cjdawe@linc.lib.il.us</t>
  </si>
  <si>
    <t>Cathy Sicard / cathy@lsu.edu</t>
  </si>
  <si>
    <t>Don Myers / don.myers@railslibraries.info</t>
  </si>
  <si>
    <t>Margie Verhelst / mverhelst@mcls.lib.wi.us</t>
  </si>
  <si>
    <t>Linda Manfredo / Lmanfredo@midyork.org</t>
  </si>
  <si>
    <t>Ken Adams / kadams@mt.gov</t>
  </si>
  <si>
    <t>David Slater / dslater@ocln.org</t>
  </si>
  <si>
    <t>Gladys Roberts / gladys.roberts@mypclc.info</t>
  </si>
  <si>
    <t>Andrew Peters / andy@pioneerlibrarysystem.org</t>
  </si>
  <si>
    <t>Kendal Orrison / kendal.orrison@railslibraries.info</t>
  </si>
  <si>
    <t>Deborah Conrad / dconrad@sailsinc.org</t>
  </si>
  <si>
    <t>Ken Behn / behnk@stls.org</t>
  </si>
  <si>
    <t>Chris Frezza / chris@libcoop.net</t>
  </si>
  <si>
    <t>Anne Neville  / aneville@tln.lib.mi.us</t>
  </si>
  <si>
    <t>Shawn Andary / sandary@uproc.lib.mi.us</t>
  </si>
  <si>
    <t>Karla Smith / smith@winnefox.org</t>
  </si>
  <si>
    <t xml:space="preserve"> Brian Greene / brian.greene@wyo.gov</t>
  </si>
  <si>
    <t>Contact: Karla Smith / smith@winnefox.org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</si>
</sst>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1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23"/>
      <name val="Arial"/>
      <family val="2"/>
    </font>
    <font>
      <i/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3" fontId="46" fillId="0" borderId="0" xfId="0" applyNumberFormat="1" applyFont="1" applyFill="1" applyBorder="1" applyAlignment="1" applyProtection="1">
      <alignment horizontal="left" wrapText="1"/>
      <protection locked="0"/>
    </xf>
    <xf numFmtId="3" fontId="46" fillId="0" borderId="10" xfId="0" applyNumberFormat="1" applyFont="1" applyFill="1" applyBorder="1" applyAlignment="1" applyProtection="1">
      <alignment horizontal="left" wrapText="1"/>
      <protection locked="0"/>
    </xf>
    <xf numFmtId="3" fontId="47" fillId="0" borderId="0" xfId="0" applyNumberFormat="1" applyFont="1" applyFill="1" applyAlignment="1" applyProtection="1">
      <alignment horizontal="left" wrapText="1"/>
      <protection locked="0"/>
    </xf>
    <xf numFmtId="3" fontId="21" fillId="0" borderId="0" xfId="0" applyNumberFormat="1" applyFont="1" applyFill="1" applyAlignment="1" applyProtection="1">
      <alignment horizontal="left" wrapText="1"/>
      <protection locked="0"/>
    </xf>
    <xf numFmtId="3" fontId="47" fillId="0" borderId="11" xfId="0" applyNumberFormat="1" applyFont="1" applyFill="1" applyBorder="1" applyAlignment="1" applyProtection="1">
      <alignment horizontal="left" wrapText="1"/>
      <protection locked="0"/>
    </xf>
    <xf numFmtId="3" fontId="47" fillId="0" borderId="0" xfId="0" applyNumberFormat="1" applyFont="1" applyFill="1" applyBorder="1" applyAlignment="1" applyProtection="1">
      <alignment horizontal="left" wrapText="1"/>
      <protection locked="0"/>
    </xf>
    <xf numFmtId="3" fontId="47" fillId="0" borderId="0" xfId="0" applyNumberFormat="1" applyFont="1" applyFill="1" applyAlignment="1">
      <alignment horizontal="left" wrapText="1"/>
    </xf>
    <xf numFmtId="0" fontId="21" fillId="0" borderId="0" xfId="0" applyFont="1" applyFill="1" applyAlignment="1">
      <alignment wrapText="1"/>
    </xf>
    <xf numFmtId="0" fontId="47" fillId="0" borderId="0" xfId="0" applyFont="1" applyFill="1" applyAlignment="1">
      <alignment wrapText="1"/>
    </xf>
    <xf numFmtId="3" fontId="44" fillId="0" borderId="12" xfId="0" applyNumberFormat="1" applyFont="1" applyFill="1" applyBorder="1" applyAlignment="1" applyProtection="1">
      <alignment horizontal="left" wrapText="1"/>
      <protection locked="0"/>
    </xf>
    <xf numFmtId="3" fontId="44" fillId="0" borderId="13" xfId="0" applyNumberFormat="1" applyFont="1" applyFill="1" applyBorder="1" applyAlignment="1" applyProtection="1">
      <alignment horizontal="left" wrapText="1"/>
      <protection locked="0"/>
    </xf>
    <xf numFmtId="0" fontId="44" fillId="0" borderId="12" xfId="0" applyFont="1" applyFill="1" applyBorder="1" applyAlignment="1">
      <alignment wrapText="1"/>
    </xf>
    <xf numFmtId="0" fontId="44" fillId="0" borderId="14" xfId="0" applyFont="1" applyFill="1" applyBorder="1" applyAlignment="1">
      <alignment wrapText="1"/>
    </xf>
    <xf numFmtId="3" fontId="22" fillId="0" borderId="12" xfId="0" applyNumberFormat="1" applyFont="1" applyFill="1" applyBorder="1" applyAlignment="1" applyProtection="1">
      <alignment horizontal="left" wrapText="1"/>
      <protection locked="0"/>
    </xf>
    <xf numFmtId="0" fontId="44" fillId="0" borderId="14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left" wrapText="1"/>
    </xf>
    <xf numFmtId="164" fontId="21" fillId="0" borderId="0" xfId="42" applyNumberFormat="1" applyFont="1" applyFill="1" applyAlignment="1">
      <alignment horizontal="left" wrapText="1"/>
    </xf>
    <xf numFmtId="0" fontId="47" fillId="0" borderId="0" xfId="0" applyNumberFormat="1" applyFont="1" applyFill="1" applyAlignment="1">
      <alignment horizontal="left" wrapText="1"/>
    </xf>
    <xf numFmtId="3" fontId="20" fillId="0" borderId="0" xfId="0" applyNumberFormat="1" applyFont="1" applyFill="1" applyAlignment="1">
      <alignment horizontal="left" wrapText="1"/>
    </xf>
    <xf numFmtId="3" fontId="21" fillId="0" borderId="15" xfId="0" applyNumberFormat="1" applyFont="1" applyFill="1" applyBorder="1" applyAlignment="1" applyProtection="1">
      <alignment horizontal="left" wrapText="1"/>
      <protection locked="0"/>
    </xf>
    <xf numFmtId="3" fontId="21" fillId="0" borderId="14" xfId="0" applyNumberFormat="1" applyFont="1" applyFill="1" applyBorder="1" applyAlignment="1" applyProtection="1">
      <alignment horizontal="left" wrapText="1"/>
      <protection locked="0"/>
    </xf>
    <xf numFmtId="3" fontId="47" fillId="0" borderId="14" xfId="0" applyNumberFormat="1" applyFont="1" applyFill="1" applyBorder="1" applyAlignment="1">
      <alignment horizontal="left" wrapText="1"/>
    </xf>
    <xf numFmtId="3" fontId="20" fillId="0" borderId="14" xfId="0" applyNumberFormat="1" applyFont="1" applyFill="1" applyBorder="1" applyAlignment="1">
      <alignment horizontal="left" wrapText="1"/>
    </xf>
    <xf numFmtId="3" fontId="47" fillId="0" borderId="14" xfId="0" applyNumberFormat="1" applyFont="1" applyFill="1" applyBorder="1" applyAlignment="1" applyProtection="1">
      <alignment horizontal="left" wrapText="1"/>
      <protection locked="0"/>
    </xf>
    <xf numFmtId="0" fontId="21" fillId="0" borderId="14" xfId="0" applyFont="1" applyFill="1" applyBorder="1" applyAlignment="1">
      <alignment wrapText="1"/>
    </xf>
    <xf numFmtId="3" fontId="46" fillId="0" borderId="11" xfId="0" applyNumberFormat="1" applyFont="1" applyFill="1" applyBorder="1" applyAlignment="1" applyProtection="1">
      <alignment horizontal="left" wrapText="1"/>
      <protection locked="0"/>
    </xf>
    <xf numFmtId="0" fontId="47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wrapText="1"/>
    </xf>
    <xf numFmtId="3" fontId="47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wrapText="1"/>
    </xf>
    <xf numFmtId="3" fontId="47" fillId="0" borderId="15" xfId="0" applyNumberFormat="1" applyFont="1" applyFill="1" applyBorder="1" applyAlignment="1" applyProtection="1">
      <alignment horizontal="left" wrapText="1"/>
      <protection locked="0"/>
    </xf>
    <xf numFmtId="0" fontId="47" fillId="0" borderId="14" xfId="0" applyFont="1" applyFill="1" applyBorder="1" applyAlignment="1">
      <alignment wrapText="1"/>
    </xf>
    <xf numFmtId="3" fontId="24" fillId="0" borderId="11" xfId="0" applyNumberFormat="1" applyFont="1" applyFill="1" applyBorder="1" applyAlignment="1" applyProtection="1">
      <alignment horizontal="left" wrapText="1"/>
      <protection locked="0"/>
    </xf>
    <xf numFmtId="3" fontId="21" fillId="0" borderId="0" xfId="0" applyNumberFormat="1" applyFont="1" applyFill="1" applyBorder="1" applyAlignment="1" applyProtection="1">
      <alignment horizontal="left" wrapText="1"/>
      <protection locked="0"/>
    </xf>
    <xf numFmtId="10" fontId="47" fillId="0" borderId="0" xfId="0" applyNumberFormat="1" applyFont="1" applyFill="1" applyBorder="1" applyAlignment="1" applyProtection="1">
      <alignment horizontal="left" wrapText="1"/>
      <protection locked="0"/>
    </xf>
    <xf numFmtId="10" fontId="47" fillId="0" borderId="0" xfId="0" applyNumberFormat="1" applyFont="1" applyFill="1" applyAlignment="1" applyProtection="1">
      <alignment horizontal="left" wrapText="1"/>
      <protection locked="0"/>
    </xf>
    <xf numFmtId="3" fontId="21" fillId="0" borderId="11" xfId="0" applyNumberFormat="1" applyFont="1" applyFill="1" applyBorder="1" applyAlignment="1" applyProtection="1">
      <alignment horizontal="left" wrapText="1"/>
      <protection locked="0"/>
    </xf>
    <xf numFmtId="0" fontId="47" fillId="0" borderId="14" xfId="0" applyFont="1" applyFill="1" applyBorder="1" applyAlignment="1">
      <alignment horizontal="left" wrapText="1"/>
    </xf>
    <xf numFmtId="10" fontId="47" fillId="0" borderId="14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wrapText="1"/>
    </xf>
    <xf numFmtId="0" fontId="21" fillId="0" borderId="16" xfId="42" applyNumberFormat="1" applyFont="1" applyFill="1" applyBorder="1" applyAlignment="1" applyProtection="1">
      <alignment horizontal="left" wrapText="1"/>
      <protection locked="0"/>
    </xf>
    <xf numFmtId="0" fontId="21" fillId="0" borderId="0" xfId="42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>
      <alignment wrapText="1"/>
    </xf>
    <xf numFmtId="165" fontId="21" fillId="0" borderId="0" xfId="0" applyNumberFormat="1" applyFont="1" applyFill="1" applyBorder="1" applyAlignment="1" applyProtection="1">
      <alignment horizontal="left" wrapText="1"/>
      <protection locked="0"/>
    </xf>
    <xf numFmtId="165" fontId="47" fillId="0" borderId="14" xfId="0" applyNumberFormat="1" applyFont="1" applyFill="1" applyBorder="1" applyAlignment="1" applyProtection="1">
      <alignment horizontal="left" wrapText="1"/>
      <protection locked="0"/>
    </xf>
    <xf numFmtId="165" fontId="21" fillId="0" borderId="0" xfId="0" applyNumberFormat="1" applyFont="1" applyFill="1" applyAlignment="1" applyProtection="1">
      <alignment horizontal="left" wrapText="1"/>
      <protection locked="0"/>
    </xf>
    <xf numFmtId="0" fontId="21" fillId="0" borderId="0" xfId="0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  <xf numFmtId="3" fontId="48" fillId="0" borderId="0" xfId="0" applyNumberFormat="1" applyFont="1" applyFill="1" applyBorder="1" applyAlignment="1" applyProtection="1">
      <alignment horizontal="left" wrapText="1"/>
      <protection locked="0"/>
    </xf>
    <xf numFmtId="165" fontId="21" fillId="0" borderId="14" xfId="0" applyNumberFormat="1" applyFont="1" applyFill="1" applyBorder="1" applyAlignment="1" applyProtection="1">
      <alignment horizontal="left" wrapText="1"/>
      <protection locked="0"/>
    </xf>
    <xf numFmtId="3" fontId="21" fillId="0" borderId="0" xfId="0" applyNumberFormat="1" applyFont="1" applyFill="1" applyAlignment="1">
      <alignment horizontal="left" wrapText="1"/>
    </xf>
    <xf numFmtId="3" fontId="46" fillId="0" borderId="15" xfId="0" applyNumberFormat="1" applyFont="1" applyFill="1" applyBorder="1" applyAlignment="1" applyProtection="1">
      <alignment horizontal="left" wrapText="1"/>
      <protection locked="0"/>
    </xf>
    <xf numFmtId="3" fontId="49" fillId="0" borderId="0" xfId="0" applyNumberFormat="1" applyFont="1" applyFill="1" applyAlignment="1">
      <alignment horizontal="left" wrapText="1"/>
    </xf>
    <xf numFmtId="164" fontId="21" fillId="0" borderId="14" xfId="42" applyNumberFormat="1" applyFont="1" applyFill="1" applyBorder="1" applyAlignment="1">
      <alignment horizontal="left" wrapText="1"/>
    </xf>
    <xf numFmtId="3" fontId="21" fillId="0" borderId="14" xfId="0" applyNumberFormat="1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 wrapText="1"/>
    </xf>
    <xf numFmtId="164" fontId="21" fillId="0" borderId="0" xfId="42" applyNumberFormat="1" applyFont="1" applyFill="1" applyBorder="1" applyAlignment="1">
      <alignment horizontal="left" wrapText="1"/>
    </xf>
    <xf numFmtId="3" fontId="48" fillId="0" borderId="0" xfId="0" applyNumberFormat="1" applyFont="1" applyFill="1" applyAlignment="1" applyProtection="1">
      <alignment horizontal="left" wrapText="1"/>
      <protection locked="0"/>
    </xf>
    <xf numFmtId="3" fontId="46" fillId="0" borderId="0" xfId="0" applyNumberFormat="1" applyFont="1" applyFill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3" fontId="50" fillId="0" borderId="0" xfId="0" applyNumberFormat="1" applyFont="1" applyFill="1" applyBorder="1" applyAlignment="1" applyProtection="1">
      <alignment horizontal="left" wrapText="1"/>
      <protection locked="0"/>
    </xf>
    <xf numFmtId="165" fontId="47" fillId="0" borderId="0" xfId="0" applyNumberFormat="1" applyFont="1" applyFill="1" applyAlignment="1" applyProtection="1">
      <alignment horizontal="left" wrapText="1"/>
      <protection locked="0"/>
    </xf>
    <xf numFmtId="0" fontId="49" fillId="0" borderId="0" xfId="0" applyFont="1" applyFill="1" applyAlignment="1">
      <alignment horizontal="left" wrapText="1"/>
    </xf>
    <xf numFmtId="6" fontId="47" fillId="0" borderId="0" xfId="0" applyNumberFormat="1" applyFont="1" applyFill="1" applyBorder="1" applyAlignment="1" applyProtection="1">
      <alignment horizontal="left" wrapText="1"/>
      <protection locked="0"/>
    </xf>
    <xf numFmtId="6" fontId="47" fillId="0" borderId="0" xfId="0" applyNumberFormat="1" applyFont="1" applyFill="1" applyAlignment="1">
      <alignment horizontal="left" wrapText="1"/>
    </xf>
    <xf numFmtId="6" fontId="21" fillId="0" borderId="0" xfId="0" applyNumberFormat="1" applyFont="1" applyFill="1" applyBorder="1" applyAlignment="1" applyProtection="1">
      <alignment horizontal="left" wrapText="1"/>
      <protection locked="0"/>
    </xf>
    <xf numFmtId="3" fontId="50" fillId="0" borderId="0" xfId="0" applyNumberFormat="1" applyFont="1" applyFill="1" applyAlignment="1" applyProtection="1">
      <alignment horizontal="left" wrapText="1"/>
      <protection locked="0"/>
    </xf>
    <xf numFmtId="0" fontId="47" fillId="0" borderId="0" xfId="0" applyNumberFormat="1" applyFont="1" applyFill="1" applyBorder="1" applyAlignment="1" applyProtection="1">
      <alignment horizontal="left" wrapText="1"/>
      <protection locked="0"/>
    </xf>
    <xf numFmtId="9" fontId="47" fillId="0" borderId="0" xfId="0" applyNumberFormat="1" applyFont="1" applyFill="1" applyBorder="1" applyAlignment="1" applyProtection="1">
      <alignment horizontal="left" wrapText="1"/>
      <protection locked="0"/>
    </xf>
    <xf numFmtId="6" fontId="47" fillId="0" borderId="14" xfId="0" applyNumberFormat="1" applyFont="1" applyFill="1" applyBorder="1" applyAlignment="1">
      <alignment horizontal="left" wrapText="1"/>
    </xf>
    <xf numFmtId="10" fontId="47" fillId="0" borderId="14" xfId="0" applyNumberFormat="1" applyFont="1" applyFill="1" applyBorder="1" applyAlignment="1">
      <alignment horizontal="left" wrapText="1"/>
    </xf>
    <xf numFmtId="9" fontId="47" fillId="0" borderId="14" xfId="0" applyNumberFormat="1" applyFont="1" applyFill="1" applyBorder="1" applyAlignment="1">
      <alignment horizontal="left" wrapText="1"/>
    </xf>
    <xf numFmtId="9" fontId="47" fillId="0" borderId="14" xfId="0" applyNumberFormat="1" applyFont="1" applyFill="1" applyBorder="1" applyAlignment="1" applyProtection="1">
      <alignment horizontal="left" wrapText="1"/>
      <protection locked="0"/>
    </xf>
    <xf numFmtId="3" fontId="24" fillId="0" borderId="0" xfId="0" applyNumberFormat="1" applyFont="1" applyFill="1" applyBorder="1" applyAlignment="1" applyProtection="1">
      <alignment horizontal="left" wrapText="1"/>
      <protection locked="0"/>
    </xf>
    <xf numFmtId="3" fontId="46" fillId="0" borderId="14" xfId="0" applyNumberFormat="1" applyFont="1" applyFill="1" applyBorder="1" applyAlignment="1" applyProtection="1">
      <alignment horizontal="left" wrapText="1"/>
      <protection locked="0"/>
    </xf>
    <xf numFmtId="3" fontId="50" fillId="0" borderId="14" xfId="0" applyNumberFormat="1" applyFont="1" applyFill="1" applyBorder="1" applyAlignment="1" applyProtection="1">
      <alignment horizontal="left" wrapText="1"/>
      <protection locked="0"/>
    </xf>
    <xf numFmtId="0" fontId="46" fillId="0" borderId="14" xfId="0" applyFont="1" applyFill="1" applyBorder="1" applyAlignment="1">
      <alignment wrapText="1"/>
    </xf>
    <xf numFmtId="3" fontId="24" fillId="0" borderId="15" xfId="0" applyNumberFormat="1" applyFont="1" applyFill="1" applyBorder="1" applyAlignment="1" applyProtection="1">
      <alignment horizontal="left" wrapText="1"/>
      <protection locked="0"/>
    </xf>
    <xf numFmtId="164" fontId="24" fillId="0" borderId="14" xfId="42" applyNumberFormat="1" applyFont="1" applyFill="1" applyBorder="1" applyAlignment="1">
      <alignment horizontal="left" wrapText="1"/>
    </xf>
    <xf numFmtId="3" fontId="24" fillId="0" borderId="14" xfId="0" applyNumberFormat="1" applyFont="1" applyFill="1" applyBorder="1" applyAlignment="1" applyProtection="1">
      <alignment horizontal="left" wrapText="1"/>
      <protection locked="0"/>
    </xf>
    <xf numFmtId="0" fontId="19" fillId="0" borderId="14" xfId="0" applyFont="1" applyFill="1" applyBorder="1" applyAlignment="1">
      <alignment wrapText="1"/>
    </xf>
    <xf numFmtId="0" fontId="46" fillId="0" borderId="14" xfId="0" applyFont="1" applyFill="1" applyBorder="1" applyAlignment="1">
      <alignment horizontal="left" wrapText="1"/>
    </xf>
    <xf numFmtId="3" fontId="46" fillId="0" borderId="14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mith\AppData\Local\Microsoft\Windows\Temporary%20Internet%20Files\Content.Outlook\OVZS0Z5I\Survey%20Form%20for%202014-Working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iled Results"/>
      <sheetName val="Validation"/>
      <sheetName val="Page1"/>
      <sheetName val="Page2"/>
      <sheetName val="Sheet3"/>
      <sheetName val="Sheet4"/>
      <sheetName val="Sheet5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tsc.sdp.sirsi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5"/>
  <sheetViews>
    <sheetView tabSelected="1" zoomScale="86" zoomScaleNormal="86" zoomScaleSheetLayoutView="50" workbookViewId="0" topLeftCell="A1">
      <pane xSplit="2" ySplit="3" topLeftCell="W9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B106" sqref="AB106"/>
    </sheetView>
  </sheetViews>
  <sheetFormatPr defaultColWidth="41.875" defaultRowHeight="14.25"/>
  <cols>
    <col min="1" max="1" width="5.125" style="1" customWidth="1"/>
    <col min="2" max="2" width="50.875" style="5" customWidth="1"/>
    <col min="3" max="16" width="41.875" style="6" customWidth="1"/>
    <col min="17" max="20" width="41.875" style="3" customWidth="1"/>
    <col min="21" max="23" width="41.875" style="7" customWidth="1"/>
    <col min="24" max="24" width="41.875" style="4" customWidth="1"/>
    <col min="25" max="25" width="41.875" style="8" customWidth="1"/>
    <col min="26" max="26" width="41.875" style="3" customWidth="1"/>
    <col min="27" max="27" width="20.375" style="3" customWidth="1"/>
    <col min="28" max="28" width="8.875" style="3" bestFit="1" customWidth="1"/>
    <col min="29" max="29" width="24.125" style="3" customWidth="1"/>
    <col min="30" max="30" width="41.875" style="9" customWidth="1"/>
    <col min="31" max="16384" width="41.875" style="3" customWidth="1"/>
  </cols>
  <sheetData>
    <row r="1" spans="2:30" ht="12.75" hidden="1"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U1" s="3"/>
      <c r="V1" s="3"/>
      <c r="W1" s="3"/>
      <c r="Y1" s="4"/>
      <c r="AD1" s="3"/>
    </row>
    <row r="2" ht="13.5" customHeight="1" hidden="1"/>
    <row r="3" spans="2:27" s="10" customFormat="1" ht="32.25" thickBot="1">
      <c r="B3" s="11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2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3" t="s">
        <v>22</v>
      </c>
      <c r="X3" s="14" t="s">
        <v>23</v>
      </c>
      <c r="Y3" s="14" t="s">
        <v>24</v>
      </c>
      <c r="Z3" s="15" t="s">
        <v>25</v>
      </c>
      <c r="AA3" s="10">
        <v>23</v>
      </c>
    </row>
    <row r="4" spans="1:26" ht="13.5" thickTop="1">
      <c r="A4" s="1">
        <v>1</v>
      </c>
      <c r="B4" s="5" t="s">
        <v>26</v>
      </c>
      <c r="C4" s="6" t="s">
        <v>27</v>
      </c>
      <c r="D4" s="6" t="s">
        <v>28</v>
      </c>
      <c r="E4" s="9" t="s">
        <v>29</v>
      </c>
      <c r="F4" s="9" t="s">
        <v>30</v>
      </c>
      <c r="G4" s="9" t="s">
        <v>31</v>
      </c>
      <c r="H4" s="9" t="s">
        <v>32</v>
      </c>
      <c r="I4" s="16" t="s">
        <v>33</v>
      </c>
      <c r="J4" s="9" t="s">
        <v>34</v>
      </c>
      <c r="K4" s="9" t="s">
        <v>35</v>
      </c>
      <c r="L4" s="9" t="s">
        <v>36</v>
      </c>
      <c r="M4" s="9" t="s">
        <v>37</v>
      </c>
      <c r="N4" s="6" t="s">
        <v>38</v>
      </c>
      <c r="O4" s="17" t="s">
        <v>39</v>
      </c>
      <c r="P4" s="9" t="s">
        <v>40</v>
      </c>
      <c r="Q4" s="7" t="s">
        <v>41</v>
      </c>
      <c r="R4" s="7" t="s">
        <v>42</v>
      </c>
      <c r="S4" s="7" t="s">
        <v>43</v>
      </c>
      <c r="T4" s="7" t="s">
        <v>44</v>
      </c>
      <c r="U4" s="17" t="s">
        <v>45</v>
      </c>
      <c r="V4" s="17" t="s">
        <v>46</v>
      </c>
      <c r="W4" s="17" t="s">
        <v>47</v>
      </c>
      <c r="X4" s="4" t="s">
        <v>48</v>
      </c>
      <c r="Y4" s="8" t="s">
        <v>49</v>
      </c>
      <c r="Z4" s="9"/>
    </row>
    <row r="5" spans="1:26" ht="38.25">
      <c r="A5" s="1">
        <v>2</v>
      </c>
      <c r="B5" s="5" t="s">
        <v>50</v>
      </c>
      <c r="C5" s="18" t="s">
        <v>51</v>
      </c>
      <c r="D5" s="6" t="s">
        <v>52</v>
      </c>
      <c r="E5" s="6" t="s">
        <v>53</v>
      </c>
      <c r="F5" s="6" t="s">
        <v>54</v>
      </c>
      <c r="G5" s="9" t="s">
        <v>55</v>
      </c>
      <c r="H5" s="9" t="s">
        <v>56</v>
      </c>
      <c r="I5" s="16" t="s">
        <v>52</v>
      </c>
      <c r="J5" s="9" t="s">
        <v>57</v>
      </c>
      <c r="K5" s="9" t="s">
        <v>58</v>
      </c>
      <c r="L5" s="9" t="s">
        <v>55</v>
      </c>
      <c r="M5" s="9" t="s">
        <v>52</v>
      </c>
      <c r="N5" s="6" t="s">
        <v>52</v>
      </c>
      <c r="O5" s="17" t="s">
        <v>59</v>
      </c>
      <c r="P5" s="9" t="s">
        <v>60</v>
      </c>
      <c r="Q5" s="17"/>
      <c r="R5" s="17" t="s">
        <v>61</v>
      </c>
      <c r="S5" s="7" t="s">
        <v>62</v>
      </c>
      <c r="T5" s="7" t="s">
        <v>52</v>
      </c>
      <c r="U5" s="7" t="s">
        <v>52</v>
      </c>
      <c r="V5" s="7" t="s">
        <v>63</v>
      </c>
      <c r="W5" s="9" t="s">
        <v>64</v>
      </c>
      <c r="X5" s="4" t="s">
        <v>65</v>
      </c>
      <c r="Y5" s="8" t="s">
        <v>66</v>
      </c>
      <c r="Z5" s="9"/>
    </row>
    <row r="6" spans="1:26" ht="12.75">
      <c r="A6" s="1">
        <v>3</v>
      </c>
      <c r="B6" s="5" t="s">
        <v>67</v>
      </c>
      <c r="C6" s="6" t="s">
        <v>68</v>
      </c>
      <c r="D6" s="6" t="s">
        <v>69</v>
      </c>
      <c r="F6" s="6" t="s">
        <v>70</v>
      </c>
      <c r="G6" s="9" t="s">
        <v>71</v>
      </c>
      <c r="H6" s="9" t="s">
        <v>72</v>
      </c>
      <c r="I6" s="16" t="s">
        <v>73</v>
      </c>
      <c r="J6" s="9" t="s">
        <v>74</v>
      </c>
      <c r="K6" s="9" t="s">
        <v>75</v>
      </c>
      <c r="L6" s="9" t="s">
        <v>76</v>
      </c>
      <c r="M6" s="9" t="s">
        <v>77</v>
      </c>
      <c r="N6" s="6" t="s">
        <v>78</v>
      </c>
      <c r="O6" s="17">
        <v>6</v>
      </c>
      <c r="P6" s="9" t="s">
        <v>79</v>
      </c>
      <c r="Q6" s="17"/>
      <c r="R6" s="17" t="s">
        <v>80</v>
      </c>
      <c r="S6" s="7" t="s">
        <v>81</v>
      </c>
      <c r="T6" s="7" t="s">
        <v>82</v>
      </c>
      <c r="U6" s="7">
        <v>11</v>
      </c>
      <c r="V6" s="7" t="s">
        <v>83</v>
      </c>
      <c r="W6" s="19">
        <v>2.5</v>
      </c>
      <c r="X6" s="4" t="s">
        <v>84</v>
      </c>
      <c r="Y6" s="8" t="s">
        <v>85</v>
      </c>
      <c r="Z6" s="9"/>
    </row>
    <row r="7" spans="1:26" ht="25.5">
      <c r="A7" s="1">
        <v>4</v>
      </c>
      <c r="B7" s="5" t="s">
        <v>86</v>
      </c>
      <c r="C7" s="6" t="s">
        <v>87</v>
      </c>
      <c r="D7" s="6" t="s">
        <v>88</v>
      </c>
      <c r="E7" s="6" t="s">
        <v>89</v>
      </c>
      <c r="F7" s="6" t="s">
        <v>90</v>
      </c>
      <c r="G7" s="9" t="s">
        <v>91</v>
      </c>
      <c r="H7" s="9" t="s">
        <v>92</v>
      </c>
      <c r="I7" s="16" t="s">
        <v>93</v>
      </c>
      <c r="J7" s="9" t="s">
        <v>94</v>
      </c>
      <c r="K7" s="9" t="s">
        <v>95</v>
      </c>
      <c r="L7" s="9" t="s">
        <v>96</v>
      </c>
      <c r="M7" s="9" t="s">
        <v>97</v>
      </c>
      <c r="N7" s="6" t="s">
        <v>98</v>
      </c>
      <c r="O7" s="17" t="s">
        <v>99</v>
      </c>
      <c r="P7" s="9" t="s">
        <v>100</v>
      </c>
      <c r="Q7" s="20" t="s">
        <v>101</v>
      </c>
      <c r="R7" s="20" t="s">
        <v>102</v>
      </c>
      <c r="S7" s="7" t="s">
        <v>103</v>
      </c>
      <c r="T7" s="7" t="s">
        <v>104</v>
      </c>
      <c r="U7" s="7" t="s">
        <v>105</v>
      </c>
      <c r="V7" s="7" t="s">
        <v>106</v>
      </c>
      <c r="W7" s="7" t="s">
        <v>107</v>
      </c>
      <c r="X7" s="4" t="s">
        <v>108</v>
      </c>
      <c r="Y7" s="8" t="s">
        <v>109</v>
      </c>
      <c r="Z7" s="9"/>
    </row>
    <row r="8" spans="1:27" s="25" customFormat="1" ht="13.5" thickBot="1">
      <c r="A8" s="1">
        <v>5</v>
      </c>
      <c r="B8" s="21" t="s">
        <v>110</v>
      </c>
      <c r="C8" s="22">
        <v>900000</v>
      </c>
      <c r="D8" s="22">
        <v>193379</v>
      </c>
      <c r="E8" s="22">
        <v>2000000</v>
      </c>
      <c r="F8" s="22">
        <v>897934</v>
      </c>
      <c r="G8" s="23">
        <v>385000</v>
      </c>
      <c r="H8" s="23">
        <v>2500000</v>
      </c>
      <c r="I8" s="24">
        <v>250000</v>
      </c>
      <c r="J8" s="23">
        <v>270000</v>
      </c>
      <c r="K8" s="23">
        <v>205000</v>
      </c>
      <c r="L8" s="23">
        <v>130271</v>
      </c>
      <c r="M8" s="23">
        <v>291317</v>
      </c>
      <c r="N8" s="22">
        <v>575000</v>
      </c>
      <c r="O8" s="23">
        <v>709000</v>
      </c>
      <c r="P8" s="23">
        <v>623737</v>
      </c>
      <c r="Q8" s="23">
        <v>350000</v>
      </c>
      <c r="R8" s="23">
        <v>900000</v>
      </c>
      <c r="S8" s="23">
        <v>700000</v>
      </c>
      <c r="T8" s="23">
        <v>283568</v>
      </c>
      <c r="U8" s="25">
        <v>668100</v>
      </c>
      <c r="V8" s="25">
        <v>1450000</v>
      </c>
      <c r="W8" s="25">
        <v>350000</v>
      </c>
      <c r="X8" s="22">
        <v>461000</v>
      </c>
      <c r="Y8" s="22">
        <v>582000</v>
      </c>
      <c r="Z8" s="26" t="s">
        <v>111</v>
      </c>
      <c r="AA8" s="25">
        <f>SUM(B8:Y8)</f>
        <v>15675306</v>
      </c>
    </row>
    <row r="9" spans="1:28" ht="13.5" thickTop="1">
      <c r="A9" s="6">
        <v>6</v>
      </c>
      <c r="B9" s="27" t="s">
        <v>112</v>
      </c>
      <c r="C9" s="6">
        <v>24</v>
      </c>
      <c r="D9" s="6">
        <v>35</v>
      </c>
      <c r="E9" s="6">
        <v>19</v>
      </c>
      <c r="F9" s="6">
        <v>55</v>
      </c>
      <c r="G9" s="6">
        <v>46</v>
      </c>
      <c r="H9" s="6">
        <v>8</v>
      </c>
      <c r="I9" s="6">
        <v>9</v>
      </c>
      <c r="J9" s="6">
        <v>34</v>
      </c>
      <c r="K9" s="6">
        <v>14</v>
      </c>
      <c r="L9" s="6">
        <v>6</v>
      </c>
      <c r="M9" s="6">
        <v>43</v>
      </c>
      <c r="N9" s="6">
        <v>168</v>
      </c>
      <c r="O9" s="28">
        <v>29</v>
      </c>
      <c r="P9" s="6">
        <v>20</v>
      </c>
      <c r="Q9" s="3">
        <v>35</v>
      </c>
      <c r="R9" s="29" t="s">
        <v>113</v>
      </c>
      <c r="S9" s="30">
        <v>60</v>
      </c>
      <c r="T9" s="30">
        <v>56</v>
      </c>
      <c r="U9" s="7">
        <v>23</v>
      </c>
      <c r="V9" s="7">
        <v>47</v>
      </c>
      <c r="W9" s="7">
        <v>58</v>
      </c>
      <c r="X9" s="4">
        <v>29</v>
      </c>
      <c r="Y9" s="31" t="s">
        <v>114</v>
      </c>
      <c r="Z9" s="32" t="s">
        <v>115</v>
      </c>
      <c r="AA9" s="3">
        <f>MINA(C9:Y9)</f>
        <v>0</v>
      </c>
      <c r="AB9" s="3">
        <f>MAXA(C9:Y9)</f>
        <v>168</v>
      </c>
    </row>
    <row r="10" spans="1:27" ht="12.75">
      <c r="A10" s="1">
        <v>7</v>
      </c>
      <c r="B10" s="5" t="s">
        <v>116</v>
      </c>
      <c r="C10" s="6">
        <v>24</v>
      </c>
      <c r="D10" s="6">
        <v>34</v>
      </c>
      <c r="E10" s="6">
        <v>2</v>
      </c>
      <c r="F10" s="6">
        <v>35</v>
      </c>
      <c r="G10" s="6">
        <v>45</v>
      </c>
      <c r="H10" s="6">
        <v>8</v>
      </c>
      <c r="I10" s="6">
        <v>9</v>
      </c>
      <c r="J10" s="6">
        <v>0</v>
      </c>
      <c r="K10" s="6">
        <v>9</v>
      </c>
      <c r="L10" s="6">
        <v>6</v>
      </c>
      <c r="M10" s="6">
        <v>43</v>
      </c>
      <c r="N10" s="6">
        <v>82</v>
      </c>
      <c r="O10" s="17">
        <v>26</v>
      </c>
      <c r="P10" s="6">
        <v>18</v>
      </c>
      <c r="Q10" s="3">
        <v>11</v>
      </c>
      <c r="R10" s="9" t="s">
        <v>117</v>
      </c>
      <c r="S10" s="7">
        <v>38</v>
      </c>
      <c r="T10" s="7">
        <v>48</v>
      </c>
      <c r="U10" s="7">
        <v>23</v>
      </c>
      <c r="V10" s="7">
        <v>47</v>
      </c>
      <c r="W10" s="7">
        <v>36</v>
      </c>
      <c r="X10" s="4">
        <v>29</v>
      </c>
      <c r="Y10" s="31">
        <v>23</v>
      </c>
      <c r="Z10" s="8" t="s">
        <v>118</v>
      </c>
      <c r="AA10" s="3">
        <f>SUM(C10:Y10)</f>
        <v>596</v>
      </c>
    </row>
    <row r="11" spans="1:27" ht="12.75">
      <c r="A11" s="1">
        <v>8</v>
      </c>
      <c r="B11" s="5" t="s">
        <v>119</v>
      </c>
      <c r="C11" s="6">
        <v>0</v>
      </c>
      <c r="D11" s="6">
        <v>0</v>
      </c>
      <c r="E11" s="6">
        <v>9</v>
      </c>
      <c r="F11" s="6">
        <v>6</v>
      </c>
      <c r="H11" s="6">
        <v>0</v>
      </c>
      <c r="I11" s="6">
        <v>0</v>
      </c>
      <c r="J11" s="6">
        <v>34</v>
      </c>
      <c r="K11" s="6">
        <v>1</v>
      </c>
      <c r="L11" s="6">
        <v>0</v>
      </c>
      <c r="M11" s="6">
        <v>0</v>
      </c>
      <c r="N11" s="6">
        <v>6</v>
      </c>
      <c r="O11" s="17">
        <v>3</v>
      </c>
      <c r="P11" s="6">
        <v>0</v>
      </c>
      <c r="Q11" s="3">
        <v>0</v>
      </c>
      <c r="R11" s="9" t="s">
        <v>120</v>
      </c>
      <c r="S11" s="7">
        <v>2</v>
      </c>
      <c r="T11" s="7"/>
      <c r="U11" s="7">
        <v>0</v>
      </c>
      <c r="V11" s="7">
        <v>0</v>
      </c>
      <c r="W11" s="7">
        <v>1</v>
      </c>
      <c r="X11" s="4">
        <v>0</v>
      </c>
      <c r="Y11" s="31">
        <v>9</v>
      </c>
      <c r="Z11" s="8" t="s">
        <v>121</v>
      </c>
      <c r="AA11" s="3">
        <f>SUM(C11:Y11)</f>
        <v>71</v>
      </c>
    </row>
    <row r="12" spans="1:27" ht="12.75">
      <c r="A12" s="1">
        <v>9</v>
      </c>
      <c r="B12" s="5" t="s">
        <v>122</v>
      </c>
      <c r="C12" s="6">
        <v>0</v>
      </c>
      <c r="D12" s="6">
        <v>0</v>
      </c>
      <c r="E12" s="6">
        <v>1</v>
      </c>
      <c r="F12" s="6">
        <v>5</v>
      </c>
      <c r="H12" s="6">
        <v>0</v>
      </c>
      <c r="I12" s="6">
        <v>0</v>
      </c>
      <c r="J12" s="6">
        <v>0</v>
      </c>
      <c r="K12" s="6">
        <v>3</v>
      </c>
      <c r="L12" s="6">
        <v>0</v>
      </c>
      <c r="M12" s="6">
        <v>0</v>
      </c>
      <c r="N12" s="6">
        <v>68</v>
      </c>
      <c r="O12" s="6">
        <v>0</v>
      </c>
      <c r="P12" s="6">
        <v>0</v>
      </c>
      <c r="Q12" s="3">
        <v>24</v>
      </c>
      <c r="R12" s="9" t="s">
        <v>123</v>
      </c>
      <c r="S12" s="7">
        <v>20</v>
      </c>
      <c r="T12" s="7"/>
      <c r="U12" s="7">
        <v>0</v>
      </c>
      <c r="V12" s="7">
        <v>0</v>
      </c>
      <c r="W12" s="7">
        <v>30</v>
      </c>
      <c r="X12" s="4">
        <v>0</v>
      </c>
      <c r="Y12" s="31">
        <v>4</v>
      </c>
      <c r="Z12" s="8" t="s">
        <v>124</v>
      </c>
      <c r="AA12" s="3">
        <f>SUM(C12:Y12)</f>
        <v>155</v>
      </c>
    </row>
    <row r="13" spans="1:27" s="25" customFormat="1" ht="13.5" thickBot="1">
      <c r="A13" s="1">
        <v>10</v>
      </c>
      <c r="B13" s="33" t="s">
        <v>125</v>
      </c>
      <c r="C13" s="25">
        <v>0</v>
      </c>
      <c r="D13" s="25">
        <v>1</v>
      </c>
      <c r="E13" s="25">
        <v>7</v>
      </c>
      <c r="F13" s="25">
        <v>9</v>
      </c>
      <c r="G13" s="25">
        <v>1</v>
      </c>
      <c r="H13" s="25">
        <v>0</v>
      </c>
      <c r="I13" s="25">
        <v>0</v>
      </c>
      <c r="J13" s="25">
        <v>0</v>
      </c>
      <c r="K13" s="25">
        <v>1</v>
      </c>
      <c r="L13" s="25">
        <v>0</v>
      </c>
      <c r="M13" s="25">
        <v>1</v>
      </c>
      <c r="N13" s="25">
        <v>12</v>
      </c>
      <c r="O13" s="25">
        <v>0</v>
      </c>
      <c r="P13" s="25">
        <v>2</v>
      </c>
      <c r="Q13" s="25">
        <v>0</v>
      </c>
      <c r="R13" s="34" t="s">
        <v>126</v>
      </c>
      <c r="S13" s="25">
        <v>0</v>
      </c>
      <c r="T13" s="25">
        <v>8</v>
      </c>
      <c r="U13" s="25">
        <v>0</v>
      </c>
      <c r="V13" s="25">
        <v>0</v>
      </c>
      <c r="W13" s="25">
        <v>11</v>
      </c>
      <c r="X13" s="22">
        <v>0</v>
      </c>
      <c r="Y13" s="22">
        <v>10</v>
      </c>
      <c r="Z13" s="26" t="s">
        <v>127</v>
      </c>
      <c r="AA13" s="25">
        <f>SUM(C13:Y13)</f>
        <v>63</v>
      </c>
    </row>
    <row r="14" spans="1:30" s="6" customFormat="1" ht="13.5" thickTop="1">
      <c r="A14" s="6">
        <v>11</v>
      </c>
      <c r="B14" s="35" t="s">
        <v>128</v>
      </c>
      <c r="C14" s="36" t="s">
        <v>129</v>
      </c>
      <c r="D14" s="36" t="s">
        <v>129</v>
      </c>
      <c r="E14" s="36" t="s">
        <v>130</v>
      </c>
      <c r="F14" s="36" t="s">
        <v>129</v>
      </c>
      <c r="G14" s="36" t="s">
        <v>129</v>
      </c>
      <c r="H14" s="36" t="s">
        <v>131</v>
      </c>
      <c r="I14" s="36" t="s">
        <v>129</v>
      </c>
      <c r="J14" s="36" t="s">
        <v>131</v>
      </c>
      <c r="K14" s="36" t="s">
        <v>129</v>
      </c>
      <c r="L14" s="36" t="s">
        <v>129</v>
      </c>
      <c r="M14" s="36" t="s">
        <v>129</v>
      </c>
      <c r="N14" s="28" t="s">
        <v>131</v>
      </c>
      <c r="O14" s="28" t="s">
        <v>129</v>
      </c>
      <c r="P14" s="28" t="s">
        <v>129</v>
      </c>
      <c r="Q14" s="30" t="s">
        <v>129</v>
      </c>
      <c r="R14" s="30" t="s">
        <v>129</v>
      </c>
      <c r="S14" s="28" t="s">
        <v>129</v>
      </c>
      <c r="T14" s="28" t="s">
        <v>129</v>
      </c>
      <c r="U14" s="28" t="s">
        <v>129</v>
      </c>
      <c r="V14" s="28" t="s">
        <v>129</v>
      </c>
      <c r="W14" s="28" t="s">
        <v>131</v>
      </c>
      <c r="X14" s="36" t="s">
        <v>129</v>
      </c>
      <c r="Y14" s="36" t="s">
        <v>129</v>
      </c>
      <c r="Z14" s="29" t="s">
        <v>132</v>
      </c>
      <c r="AA14" s="6">
        <f aca="true" t="shared" si="0" ref="AA14:AA20">COUNTIF(B14:Y14,"Yes")</f>
        <v>18</v>
      </c>
      <c r="AC14" s="37">
        <f>18/23</f>
        <v>0.782608695652174</v>
      </c>
      <c r="AD14" s="37">
        <v>0.782608695652174</v>
      </c>
    </row>
    <row r="15" spans="1:30" s="6" customFormat="1" ht="10.5" customHeight="1">
      <c r="A15" s="1">
        <v>12</v>
      </c>
      <c r="B15" s="5" t="s">
        <v>133</v>
      </c>
      <c r="C15" s="6" t="s">
        <v>129</v>
      </c>
      <c r="D15" s="6" t="s">
        <v>129</v>
      </c>
      <c r="E15" s="6" t="s">
        <v>131</v>
      </c>
      <c r="F15" s="6" t="s">
        <v>129</v>
      </c>
      <c r="G15" s="6" t="s">
        <v>129</v>
      </c>
      <c r="H15" s="6" t="s">
        <v>129</v>
      </c>
      <c r="I15" s="6" t="s">
        <v>131</v>
      </c>
      <c r="J15" s="6" t="s">
        <v>131</v>
      </c>
      <c r="K15" s="6" t="s">
        <v>129</v>
      </c>
      <c r="L15" s="6" t="s">
        <v>131</v>
      </c>
      <c r="M15" s="6" t="s">
        <v>131</v>
      </c>
      <c r="N15" s="28" t="s">
        <v>129</v>
      </c>
      <c r="O15" s="28" t="s">
        <v>129</v>
      </c>
      <c r="P15" s="28" t="s">
        <v>129</v>
      </c>
      <c r="Q15" s="30" t="s">
        <v>129</v>
      </c>
      <c r="R15" s="30" t="s">
        <v>129</v>
      </c>
      <c r="S15" s="28" t="s">
        <v>129</v>
      </c>
      <c r="T15" s="28" t="s">
        <v>129</v>
      </c>
      <c r="U15" s="28" t="s">
        <v>129</v>
      </c>
      <c r="V15" s="28" t="s">
        <v>129</v>
      </c>
      <c r="W15" s="28" t="s">
        <v>129</v>
      </c>
      <c r="X15" s="36" t="s">
        <v>131</v>
      </c>
      <c r="Y15" s="36" t="s">
        <v>129</v>
      </c>
      <c r="Z15" s="29" t="s">
        <v>134</v>
      </c>
      <c r="AA15" s="6">
        <f t="shared" si="0"/>
        <v>17</v>
      </c>
      <c r="AC15" s="37">
        <f>18/23</f>
        <v>0.782608695652174</v>
      </c>
      <c r="AD15" s="37">
        <v>0.782608695652174</v>
      </c>
    </row>
    <row r="16" spans="1:30" s="6" customFormat="1" ht="12.75">
      <c r="A16" s="1">
        <v>13</v>
      </c>
      <c r="B16" s="5" t="s">
        <v>135</v>
      </c>
      <c r="C16" s="6" t="s">
        <v>129</v>
      </c>
      <c r="D16" s="6" t="s">
        <v>129</v>
      </c>
      <c r="E16" s="6" t="s">
        <v>129</v>
      </c>
      <c r="F16" s="6" t="s">
        <v>129</v>
      </c>
      <c r="G16" s="6" t="s">
        <v>129</v>
      </c>
      <c r="H16" s="6" t="s">
        <v>129</v>
      </c>
      <c r="I16" s="6" t="s">
        <v>131</v>
      </c>
      <c r="J16" s="6" t="s">
        <v>131</v>
      </c>
      <c r="K16" s="6" t="s">
        <v>129</v>
      </c>
      <c r="L16" s="6" t="s">
        <v>131</v>
      </c>
      <c r="M16" s="6" t="s">
        <v>131</v>
      </c>
      <c r="N16" s="28" t="s">
        <v>129</v>
      </c>
      <c r="O16" s="28" t="s">
        <v>129</v>
      </c>
      <c r="P16" s="28" t="s">
        <v>131</v>
      </c>
      <c r="Q16" s="30" t="s">
        <v>129</v>
      </c>
      <c r="R16" s="30" t="s">
        <v>129</v>
      </c>
      <c r="S16" s="28" t="s">
        <v>129</v>
      </c>
      <c r="T16" s="28" t="s">
        <v>129</v>
      </c>
      <c r="U16" s="28" t="s">
        <v>129</v>
      </c>
      <c r="V16" s="28" t="s">
        <v>131</v>
      </c>
      <c r="W16" s="28" t="s">
        <v>129</v>
      </c>
      <c r="X16" s="36" t="s">
        <v>131</v>
      </c>
      <c r="Y16" s="36" t="s">
        <v>129</v>
      </c>
      <c r="Z16" s="29" t="s">
        <v>136</v>
      </c>
      <c r="AA16" s="6">
        <f t="shared" si="0"/>
        <v>16</v>
      </c>
      <c r="AC16" s="37">
        <f>17/23</f>
        <v>0.7391304347826086</v>
      </c>
      <c r="AD16" s="37">
        <v>0.7391304347826086</v>
      </c>
    </row>
    <row r="17" spans="1:30" ht="12.75">
      <c r="A17" s="6">
        <v>14</v>
      </c>
      <c r="B17" s="35" t="s">
        <v>137</v>
      </c>
      <c r="C17" s="36" t="s">
        <v>129</v>
      </c>
      <c r="D17" s="36" t="s">
        <v>129</v>
      </c>
      <c r="E17" s="36" t="s">
        <v>129</v>
      </c>
      <c r="F17" s="36" t="s">
        <v>129</v>
      </c>
      <c r="G17" s="36" t="s">
        <v>129</v>
      </c>
      <c r="H17" s="36" t="s">
        <v>129</v>
      </c>
      <c r="I17" s="36" t="s">
        <v>129</v>
      </c>
      <c r="J17" s="36" t="s">
        <v>131</v>
      </c>
      <c r="K17" s="36" t="s">
        <v>129</v>
      </c>
      <c r="L17" s="36" t="s">
        <v>131</v>
      </c>
      <c r="M17" s="36" t="s">
        <v>129</v>
      </c>
      <c r="N17" s="17" t="s">
        <v>129</v>
      </c>
      <c r="O17" s="17" t="s">
        <v>129</v>
      </c>
      <c r="P17" s="17" t="s">
        <v>129</v>
      </c>
      <c r="Q17" s="7" t="s">
        <v>131</v>
      </c>
      <c r="R17" s="7" t="s">
        <v>129</v>
      </c>
      <c r="S17" s="17" t="s">
        <v>129</v>
      </c>
      <c r="T17" s="17" t="s">
        <v>129</v>
      </c>
      <c r="U17" s="17" t="s">
        <v>138</v>
      </c>
      <c r="V17" s="17" t="s">
        <v>131</v>
      </c>
      <c r="W17" s="17" t="s">
        <v>129</v>
      </c>
      <c r="X17" s="4" t="s">
        <v>131</v>
      </c>
      <c r="Y17" s="4" t="s">
        <v>129</v>
      </c>
      <c r="Z17" s="9" t="s">
        <v>139</v>
      </c>
      <c r="AA17" s="6">
        <f t="shared" si="0"/>
        <v>17</v>
      </c>
      <c r="AC17" s="38">
        <f>17/23</f>
        <v>0.7391304347826086</v>
      </c>
      <c r="AD17" s="38">
        <v>0.7391304347826086</v>
      </c>
    </row>
    <row r="18" spans="1:30" ht="12.75">
      <c r="A18" s="1">
        <v>15</v>
      </c>
      <c r="B18" s="39" t="s">
        <v>140</v>
      </c>
      <c r="C18" s="36" t="s">
        <v>131</v>
      </c>
      <c r="D18" s="36" t="s">
        <v>129</v>
      </c>
      <c r="E18" s="36" t="s">
        <v>129</v>
      </c>
      <c r="F18" s="36" t="s">
        <v>131</v>
      </c>
      <c r="G18" s="36" t="s">
        <v>129</v>
      </c>
      <c r="H18" s="36" t="s">
        <v>131</v>
      </c>
      <c r="I18" s="36" t="s">
        <v>131</v>
      </c>
      <c r="J18" s="36" t="s">
        <v>131</v>
      </c>
      <c r="K18" s="36" t="s">
        <v>129</v>
      </c>
      <c r="L18" s="36" t="s">
        <v>131</v>
      </c>
      <c r="M18" s="36" t="s">
        <v>131</v>
      </c>
      <c r="N18" s="17" t="s">
        <v>129</v>
      </c>
      <c r="O18" s="17" t="s">
        <v>129</v>
      </c>
      <c r="P18" s="17" t="s">
        <v>131</v>
      </c>
      <c r="Q18" s="7" t="s">
        <v>131</v>
      </c>
      <c r="R18" s="7" t="s">
        <v>129</v>
      </c>
      <c r="S18" s="17" t="s">
        <v>129</v>
      </c>
      <c r="T18" s="17" t="s">
        <v>131</v>
      </c>
      <c r="U18" s="17" t="s">
        <v>129</v>
      </c>
      <c r="V18" s="17" t="s">
        <v>129</v>
      </c>
      <c r="W18" s="17" t="s">
        <v>129</v>
      </c>
      <c r="X18" s="4" t="s">
        <v>129</v>
      </c>
      <c r="Y18" s="4" t="s">
        <v>129</v>
      </c>
      <c r="Z18" s="9" t="s">
        <v>141</v>
      </c>
      <c r="AA18" s="6">
        <f t="shared" si="0"/>
        <v>13</v>
      </c>
      <c r="AC18" s="38">
        <f>13/23</f>
        <v>0.5652173913043478</v>
      </c>
      <c r="AD18" s="38">
        <v>0.5652173913043478</v>
      </c>
    </row>
    <row r="19" spans="1:30" ht="12.75">
      <c r="A19" s="1">
        <v>16</v>
      </c>
      <c r="B19" s="39" t="s">
        <v>142</v>
      </c>
      <c r="C19" s="36" t="s">
        <v>131</v>
      </c>
      <c r="D19" s="36" t="s">
        <v>129</v>
      </c>
      <c r="E19" s="36" t="s">
        <v>131</v>
      </c>
      <c r="F19" s="36" t="s">
        <v>129</v>
      </c>
      <c r="G19" s="36" t="s">
        <v>143</v>
      </c>
      <c r="H19" s="36" t="s">
        <v>129</v>
      </c>
      <c r="I19" s="36" t="s">
        <v>129</v>
      </c>
      <c r="J19" s="36" t="s">
        <v>131</v>
      </c>
      <c r="K19" s="36" t="s">
        <v>131</v>
      </c>
      <c r="L19" s="36" t="s">
        <v>131</v>
      </c>
      <c r="M19" s="36" t="s">
        <v>129</v>
      </c>
      <c r="N19" s="17" t="s">
        <v>129</v>
      </c>
      <c r="O19" s="17" t="s">
        <v>129</v>
      </c>
      <c r="P19" s="17" t="s">
        <v>144</v>
      </c>
      <c r="Q19" s="7" t="s">
        <v>129</v>
      </c>
      <c r="R19" s="7" t="s">
        <v>131</v>
      </c>
      <c r="S19" s="17" t="s">
        <v>129</v>
      </c>
      <c r="T19" s="17" t="s">
        <v>131</v>
      </c>
      <c r="U19" s="17" t="s">
        <v>129</v>
      </c>
      <c r="V19" s="17" t="s">
        <v>129</v>
      </c>
      <c r="W19" s="17" t="s">
        <v>131</v>
      </c>
      <c r="X19" s="4" t="s">
        <v>129</v>
      </c>
      <c r="Y19" s="4" t="s">
        <v>131</v>
      </c>
      <c r="Z19" s="9" t="s">
        <v>145</v>
      </c>
      <c r="AA19" s="6">
        <f t="shared" si="0"/>
        <v>12</v>
      </c>
      <c r="AC19" s="38">
        <f>13/23</f>
        <v>0.5652173913043478</v>
      </c>
      <c r="AD19" s="38">
        <v>0.5217391304347826</v>
      </c>
    </row>
    <row r="20" spans="1:30" s="25" customFormat="1" ht="13.5" thickBot="1">
      <c r="A20" s="1">
        <v>17</v>
      </c>
      <c r="B20" s="21" t="s">
        <v>146</v>
      </c>
      <c r="C20" s="22" t="s">
        <v>129</v>
      </c>
      <c r="D20" s="22" t="s">
        <v>131</v>
      </c>
      <c r="E20" s="22" t="s">
        <v>129</v>
      </c>
      <c r="F20" s="22" t="s">
        <v>131</v>
      </c>
      <c r="G20" s="22" t="s">
        <v>147</v>
      </c>
      <c r="H20" s="22" t="s">
        <v>129</v>
      </c>
      <c r="I20" s="22" t="s">
        <v>131</v>
      </c>
      <c r="J20" s="22" t="s">
        <v>129</v>
      </c>
      <c r="K20" s="22" t="s">
        <v>129</v>
      </c>
      <c r="L20" s="22" t="s">
        <v>129</v>
      </c>
      <c r="M20" s="22" t="s">
        <v>131</v>
      </c>
      <c r="N20" s="40" t="s">
        <v>129</v>
      </c>
      <c r="O20" s="40" t="s">
        <v>129</v>
      </c>
      <c r="P20" s="40" t="s">
        <v>129</v>
      </c>
      <c r="Q20" s="23" t="s">
        <v>129</v>
      </c>
      <c r="R20" s="23" t="s">
        <v>129</v>
      </c>
      <c r="S20" s="40" t="s">
        <v>131</v>
      </c>
      <c r="T20" s="40" t="s">
        <v>129</v>
      </c>
      <c r="U20" s="40" t="s">
        <v>131</v>
      </c>
      <c r="V20" s="40" t="s">
        <v>129</v>
      </c>
      <c r="W20" s="40" t="s">
        <v>129</v>
      </c>
      <c r="X20" s="22" t="s">
        <v>131</v>
      </c>
      <c r="Y20" s="22" t="s">
        <v>129</v>
      </c>
      <c r="Z20" s="34" t="s">
        <v>148</v>
      </c>
      <c r="AA20" s="25">
        <f t="shared" si="0"/>
        <v>15</v>
      </c>
      <c r="AC20" s="41">
        <f>16/23</f>
        <v>0.6956521739130435</v>
      </c>
      <c r="AD20" s="41">
        <v>0.6521739130434783</v>
      </c>
    </row>
    <row r="21" spans="1:26" ht="24" customHeight="1" thickTop="1">
      <c r="A21" s="6">
        <v>18</v>
      </c>
      <c r="B21" s="27" t="s">
        <v>149</v>
      </c>
      <c r="C21" s="6" t="s">
        <v>150</v>
      </c>
      <c r="D21" s="6" t="s">
        <v>151</v>
      </c>
      <c r="E21" s="6" t="s">
        <v>152</v>
      </c>
      <c r="F21" s="6" t="s">
        <v>153</v>
      </c>
      <c r="G21" s="9" t="s">
        <v>154</v>
      </c>
      <c r="H21" s="9" t="s">
        <v>155</v>
      </c>
      <c r="I21" s="42" t="s">
        <v>156</v>
      </c>
      <c r="J21" s="9" t="s">
        <v>157</v>
      </c>
      <c r="K21" s="9" t="s">
        <v>158</v>
      </c>
      <c r="L21" s="9" t="s">
        <v>156</v>
      </c>
      <c r="M21" s="9" t="s">
        <v>156</v>
      </c>
      <c r="N21" s="6" t="s">
        <v>150</v>
      </c>
      <c r="O21" s="6" t="s">
        <v>159</v>
      </c>
      <c r="P21" s="43" t="s">
        <v>160</v>
      </c>
      <c r="Q21" s="7" t="s">
        <v>161</v>
      </c>
      <c r="R21" s="7" t="s">
        <v>162</v>
      </c>
      <c r="S21" s="7" t="s">
        <v>156</v>
      </c>
      <c r="T21" s="7"/>
      <c r="U21" s="7" t="s">
        <v>163</v>
      </c>
      <c r="V21" s="7" t="s">
        <v>164</v>
      </c>
      <c r="W21" s="7" t="s">
        <v>164</v>
      </c>
      <c r="X21" s="4" t="s">
        <v>150</v>
      </c>
      <c r="Y21" s="8" t="s">
        <v>165</v>
      </c>
      <c r="Z21" s="9"/>
    </row>
    <row r="22" spans="1:26" ht="12.75">
      <c r="A22" s="1">
        <v>19</v>
      </c>
      <c r="B22" s="5" t="s">
        <v>166</v>
      </c>
      <c r="C22" s="6" t="s">
        <v>167</v>
      </c>
      <c r="D22" s="6" t="s">
        <v>168</v>
      </c>
      <c r="E22" s="6" t="s">
        <v>169</v>
      </c>
      <c r="F22" s="6" t="s">
        <v>170</v>
      </c>
      <c r="G22" s="9" t="s">
        <v>167</v>
      </c>
      <c r="H22" s="9" t="s">
        <v>167</v>
      </c>
      <c r="I22" s="42" t="s">
        <v>171</v>
      </c>
      <c r="J22" s="9" t="s">
        <v>172</v>
      </c>
      <c r="K22" s="9" t="s">
        <v>173</v>
      </c>
      <c r="L22" s="9"/>
      <c r="M22" s="9" t="s">
        <v>174</v>
      </c>
      <c r="N22" s="17" t="s">
        <v>175</v>
      </c>
      <c r="O22" s="17" t="s">
        <v>176</v>
      </c>
      <c r="P22" s="44" t="s">
        <v>174</v>
      </c>
      <c r="Q22" s="7" t="s">
        <v>170</v>
      </c>
      <c r="R22" s="7" t="s">
        <v>177</v>
      </c>
      <c r="S22" s="7" t="s">
        <v>178</v>
      </c>
      <c r="T22" s="7" t="s">
        <v>179</v>
      </c>
      <c r="U22" s="7" t="s">
        <v>167</v>
      </c>
      <c r="V22" s="7" t="s">
        <v>167</v>
      </c>
      <c r="W22" s="7" t="s">
        <v>167</v>
      </c>
      <c r="X22" s="4" t="s">
        <v>180</v>
      </c>
      <c r="Y22" s="8" t="s">
        <v>174</v>
      </c>
      <c r="Z22" s="9"/>
    </row>
    <row r="23" spans="1:26" ht="23.25" customHeight="1">
      <c r="A23" s="1">
        <v>20</v>
      </c>
      <c r="B23" s="5" t="s">
        <v>181</v>
      </c>
      <c r="C23" s="6" t="s">
        <v>182</v>
      </c>
      <c r="D23" s="6" t="s">
        <v>183</v>
      </c>
      <c r="E23" s="6" t="s">
        <v>184</v>
      </c>
      <c r="F23" s="6" t="s">
        <v>185</v>
      </c>
      <c r="G23" s="9" t="s">
        <v>186</v>
      </c>
      <c r="H23" s="9" t="s">
        <v>187</v>
      </c>
      <c r="I23" s="42" t="s">
        <v>188</v>
      </c>
      <c r="J23" s="9" t="s">
        <v>189</v>
      </c>
      <c r="K23" s="9" t="s">
        <v>190</v>
      </c>
      <c r="L23" s="9"/>
      <c r="M23" s="9" t="s">
        <v>191</v>
      </c>
      <c r="N23" s="17" t="s">
        <v>192</v>
      </c>
      <c r="O23" s="17" t="s">
        <v>193</v>
      </c>
      <c r="P23" s="9" t="s">
        <v>194</v>
      </c>
      <c r="Q23" s="7" t="s">
        <v>194</v>
      </c>
      <c r="R23" s="7" t="s">
        <v>195</v>
      </c>
      <c r="S23" s="7" t="s">
        <v>196</v>
      </c>
      <c r="T23" s="7" t="s">
        <v>197</v>
      </c>
      <c r="U23" s="7" t="s">
        <v>194</v>
      </c>
      <c r="V23" s="7" t="s">
        <v>198</v>
      </c>
      <c r="W23" s="7" t="s">
        <v>199</v>
      </c>
      <c r="X23" s="4" t="s">
        <v>200</v>
      </c>
      <c r="Y23" s="8" t="s">
        <v>201</v>
      </c>
      <c r="Z23" s="9"/>
    </row>
    <row r="24" spans="1:27" ht="12.75">
      <c r="A24" s="1">
        <v>21</v>
      </c>
      <c r="B24" s="5" t="s">
        <v>202</v>
      </c>
      <c r="C24" s="6" t="s">
        <v>131</v>
      </c>
      <c r="D24" s="6" t="s">
        <v>131</v>
      </c>
      <c r="E24" s="6" t="s">
        <v>203</v>
      </c>
      <c r="F24" s="6" t="s">
        <v>129</v>
      </c>
      <c r="G24" s="9" t="s">
        <v>131</v>
      </c>
      <c r="H24" s="9" t="s">
        <v>129</v>
      </c>
      <c r="I24" s="42" t="s">
        <v>131</v>
      </c>
      <c r="J24" s="9" t="s">
        <v>131</v>
      </c>
      <c r="K24" s="9" t="s">
        <v>131</v>
      </c>
      <c r="L24" s="9" t="s">
        <v>129</v>
      </c>
      <c r="M24" s="9" t="s">
        <v>131</v>
      </c>
      <c r="N24" s="17" t="s">
        <v>131</v>
      </c>
      <c r="O24" s="17" t="s">
        <v>131</v>
      </c>
      <c r="P24" s="9" t="s">
        <v>129</v>
      </c>
      <c r="Q24" s="7" t="s">
        <v>129</v>
      </c>
      <c r="R24" s="7" t="s">
        <v>129</v>
      </c>
      <c r="S24" s="7" t="s">
        <v>129</v>
      </c>
      <c r="T24" s="7" t="s">
        <v>131</v>
      </c>
      <c r="U24" s="7" t="s">
        <v>129</v>
      </c>
      <c r="V24" s="7" t="s">
        <v>204</v>
      </c>
      <c r="W24" s="7" t="s">
        <v>131</v>
      </c>
      <c r="X24" s="4" t="s">
        <v>131</v>
      </c>
      <c r="Y24" s="8" t="s">
        <v>131</v>
      </c>
      <c r="Z24" s="9" t="s">
        <v>205</v>
      </c>
      <c r="AA24" s="3">
        <f>COUNTIF(B24:Y24,"Yes")</f>
        <v>8</v>
      </c>
    </row>
    <row r="25" spans="1:29" ht="12.75">
      <c r="A25" s="1">
        <v>22</v>
      </c>
      <c r="B25" s="5" t="s">
        <v>206</v>
      </c>
      <c r="C25" s="6" t="s">
        <v>207</v>
      </c>
      <c r="D25" s="6" t="s">
        <v>207</v>
      </c>
      <c r="E25" s="6" t="s">
        <v>208</v>
      </c>
      <c r="F25" s="6" t="s">
        <v>207</v>
      </c>
      <c r="G25" s="29" t="s">
        <v>209</v>
      </c>
      <c r="H25" s="29" t="s">
        <v>207</v>
      </c>
      <c r="I25" s="45" t="s">
        <v>209</v>
      </c>
      <c r="J25" s="29" t="s">
        <v>209</v>
      </c>
      <c r="K25" s="29" t="s">
        <v>210</v>
      </c>
      <c r="L25" s="29"/>
      <c r="M25" s="29" t="s">
        <v>209</v>
      </c>
      <c r="N25" s="28" t="s">
        <v>207</v>
      </c>
      <c r="O25" s="28" t="s">
        <v>207</v>
      </c>
      <c r="P25" s="29" t="s">
        <v>207</v>
      </c>
      <c r="Q25" s="30" t="s">
        <v>207</v>
      </c>
      <c r="R25" s="30" t="s">
        <v>207</v>
      </c>
      <c r="S25" s="30" t="s">
        <v>207</v>
      </c>
      <c r="T25" s="30" t="s">
        <v>209</v>
      </c>
      <c r="U25" s="7" t="s">
        <v>207</v>
      </c>
      <c r="V25" s="7" t="s">
        <v>209</v>
      </c>
      <c r="W25" s="7" t="s">
        <v>209</v>
      </c>
      <c r="X25" s="4" t="s">
        <v>207</v>
      </c>
      <c r="Y25" s="8" t="s">
        <v>207</v>
      </c>
      <c r="Z25" s="32" t="s">
        <v>211</v>
      </c>
      <c r="AA25" s="9"/>
      <c r="AB25" s="9"/>
      <c r="AC25" s="9"/>
    </row>
    <row r="26" spans="1:30" ht="12.75">
      <c r="A26" s="1">
        <v>23</v>
      </c>
      <c r="B26" s="5" t="s">
        <v>212</v>
      </c>
      <c r="C26" s="6" t="s">
        <v>129</v>
      </c>
      <c r="D26" s="6" t="s">
        <v>129</v>
      </c>
      <c r="E26" s="6" t="s">
        <v>129</v>
      </c>
      <c r="F26" s="6" t="s">
        <v>129</v>
      </c>
      <c r="G26" s="9" t="s">
        <v>129</v>
      </c>
      <c r="H26" s="9" t="s">
        <v>129</v>
      </c>
      <c r="I26" s="42" t="s">
        <v>129</v>
      </c>
      <c r="J26" s="9" t="s">
        <v>129</v>
      </c>
      <c r="K26" s="9" t="s">
        <v>129</v>
      </c>
      <c r="L26" s="9" t="s">
        <v>131</v>
      </c>
      <c r="M26" s="29" t="s">
        <v>129</v>
      </c>
      <c r="N26" s="17" t="s">
        <v>129</v>
      </c>
      <c r="O26" s="17" t="s">
        <v>129</v>
      </c>
      <c r="P26" s="9" t="s">
        <v>129</v>
      </c>
      <c r="Q26" s="7" t="s">
        <v>129</v>
      </c>
      <c r="R26" s="7" t="s">
        <v>129</v>
      </c>
      <c r="S26" s="17" t="s">
        <v>129</v>
      </c>
      <c r="T26" s="17" t="s">
        <v>129</v>
      </c>
      <c r="U26" s="17" t="s">
        <v>129</v>
      </c>
      <c r="V26" s="17" t="s">
        <v>129</v>
      </c>
      <c r="W26" s="17" t="s">
        <v>131</v>
      </c>
      <c r="X26" s="4" t="s">
        <v>129</v>
      </c>
      <c r="Y26" s="8" t="s">
        <v>129</v>
      </c>
      <c r="Z26" s="9" t="s">
        <v>213</v>
      </c>
      <c r="AA26" s="3">
        <f>COUNTIF(B26:Y26,"Yes")</f>
        <v>21</v>
      </c>
      <c r="AC26" s="46">
        <f>21/23</f>
        <v>0.9130434782608695</v>
      </c>
      <c r="AD26" s="3"/>
    </row>
    <row r="27" spans="1:30" ht="12.75">
      <c r="A27" s="1">
        <v>24</v>
      </c>
      <c r="B27" s="39" t="s">
        <v>214</v>
      </c>
      <c r="C27" s="36">
        <v>28</v>
      </c>
      <c r="D27" s="36">
        <v>39</v>
      </c>
      <c r="E27" s="36">
        <v>52</v>
      </c>
      <c r="F27" s="36">
        <v>58</v>
      </c>
      <c r="G27" s="36">
        <v>48</v>
      </c>
      <c r="H27" s="36">
        <v>65</v>
      </c>
      <c r="I27" s="36">
        <v>10</v>
      </c>
      <c r="J27" s="36" t="s">
        <v>215</v>
      </c>
      <c r="K27" s="36">
        <v>23</v>
      </c>
      <c r="L27" s="36">
        <v>6</v>
      </c>
      <c r="M27" s="36">
        <v>55</v>
      </c>
      <c r="N27" s="28">
        <v>170</v>
      </c>
      <c r="O27" s="28" t="s">
        <v>216</v>
      </c>
      <c r="P27" s="28">
        <v>21</v>
      </c>
      <c r="Q27" s="3">
        <v>53</v>
      </c>
      <c r="R27" s="3">
        <v>201</v>
      </c>
      <c r="S27" s="30">
        <v>79</v>
      </c>
      <c r="T27" s="30">
        <v>56</v>
      </c>
      <c r="U27" s="7">
        <v>410</v>
      </c>
      <c r="V27" s="7">
        <v>56</v>
      </c>
      <c r="W27" s="7">
        <v>84</v>
      </c>
      <c r="X27" s="4">
        <v>36</v>
      </c>
      <c r="Y27" s="31">
        <v>124</v>
      </c>
      <c r="Z27" s="32" t="s">
        <v>217</v>
      </c>
      <c r="AA27" s="3">
        <f>MINA(C27:Y27)</f>
        <v>0</v>
      </c>
      <c r="AB27" s="3">
        <f aca="true" t="shared" si="1" ref="AB27:AB33">MAXA(B27:Y27)</f>
        <v>410</v>
      </c>
      <c r="AD27" s="3"/>
    </row>
    <row r="28" spans="1:30" ht="12.75">
      <c r="A28" s="1">
        <v>25</v>
      </c>
      <c r="B28" s="5" t="s">
        <v>218</v>
      </c>
      <c r="C28" s="6">
        <v>2840</v>
      </c>
      <c r="D28" s="6">
        <v>2085</v>
      </c>
      <c r="E28" s="6">
        <v>1586</v>
      </c>
      <c r="F28" s="6">
        <v>1111</v>
      </c>
      <c r="G28" s="6">
        <v>442</v>
      </c>
      <c r="H28" s="6">
        <v>410</v>
      </c>
      <c r="I28" s="6">
        <v>988</v>
      </c>
      <c r="J28" s="6" t="s">
        <v>219</v>
      </c>
      <c r="K28" s="6">
        <v>1437</v>
      </c>
      <c r="L28" s="6">
        <v>882</v>
      </c>
      <c r="M28" s="6">
        <v>1690</v>
      </c>
      <c r="N28" s="7">
        <v>1316</v>
      </c>
      <c r="O28" s="17">
        <v>1575</v>
      </c>
      <c r="P28" s="17">
        <v>386</v>
      </c>
      <c r="Q28" s="3">
        <v>473</v>
      </c>
      <c r="R28" s="3">
        <v>3579</v>
      </c>
      <c r="S28" s="7">
        <v>2972</v>
      </c>
      <c r="T28" s="7">
        <v>1190</v>
      </c>
      <c r="U28" s="7">
        <v>3327</v>
      </c>
      <c r="V28" s="7">
        <v>8900</v>
      </c>
      <c r="W28" s="7">
        <v>912</v>
      </c>
      <c r="X28" s="4">
        <v>1573</v>
      </c>
      <c r="Y28" s="31">
        <v>3500</v>
      </c>
      <c r="Z28" s="32" t="s">
        <v>220</v>
      </c>
      <c r="AA28" s="3">
        <f>MINA(C28:Y28)</f>
        <v>0</v>
      </c>
      <c r="AB28" s="3">
        <f t="shared" si="1"/>
        <v>8900</v>
      </c>
      <c r="AD28" s="3"/>
    </row>
    <row r="29" spans="1:30" ht="12.75">
      <c r="A29" s="1">
        <v>26</v>
      </c>
      <c r="B29" s="5" t="s">
        <v>221</v>
      </c>
      <c r="C29" s="6">
        <v>262</v>
      </c>
      <c r="D29" s="6">
        <v>73</v>
      </c>
      <c r="E29" s="6">
        <v>477</v>
      </c>
      <c r="F29" s="6">
        <v>126</v>
      </c>
      <c r="G29" s="6">
        <v>55</v>
      </c>
      <c r="H29" s="6">
        <v>118</v>
      </c>
      <c r="I29" s="6">
        <v>355</v>
      </c>
      <c r="J29" s="6" t="s">
        <v>222</v>
      </c>
      <c r="K29" s="6">
        <v>211</v>
      </c>
      <c r="L29" s="6">
        <v>75</v>
      </c>
      <c r="M29" s="6">
        <v>74</v>
      </c>
      <c r="N29" s="17">
        <v>164</v>
      </c>
      <c r="O29" s="17">
        <v>292</v>
      </c>
      <c r="P29" s="17">
        <v>55</v>
      </c>
      <c r="Q29" s="3">
        <v>85</v>
      </c>
      <c r="R29" s="3">
        <v>166</v>
      </c>
      <c r="S29" s="7">
        <v>162</v>
      </c>
      <c r="T29" s="7">
        <v>71</v>
      </c>
      <c r="U29" s="7">
        <v>165</v>
      </c>
      <c r="V29" s="7">
        <v>130</v>
      </c>
      <c r="W29" s="7">
        <v>68</v>
      </c>
      <c r="X29" s="4">
        <v>60</v>
      </c>
      <c r="Y29" s="31">
        <v>71</v>
      </c>
      <c r="Z29" s="32" t="s">
        <v>223</v>
      </c>
      <c r="AA29" s="3">
        <f>MINA(C29:Y29)</f>
        <v>0</v>
      </c>
      <c r="AB29" s="3">
        <f t="shared" si="1"/>
        <v>477</v>
      </c>
      <c r="AD29" s="3"/>
    </row>
    <row r="30" spans="1:30" ht="12.75">
      <c r="A30" s="1">
        <v>27</v>
      </c>
      <c r="B30" s="5" t="s">
        <v>224</v>
      </c>
      <c r="C30" s="6">
        <v>1515</v>
      </c>
      <c r="D30" s="6">
        <v>160</v>
      </c>
      <c r="E30" s="6">
        <v>932</v>
      </c>
      <c r="F30" s="6">
        <v>273</v>
      </c>
      <c r="G30" s="6">
        <v>159</v>
      </c>
      <c r="H30" s="6">
        <v>149</v>
      </c>
      <c r="I30" s="6">
        <v>256</v>
      </c>
      <c r="J30" s="6" t="s">
        <v>225</v>
      </c>
      <c r="K30" s="6">
        <v>569</v>
      </c>
      <c r="L30" s="6">
        <v>356</v>
      </c>
      <c r="M30" s="6">
        <v>69</v>
      </c>
      <c r="N30" s="17">
        <v>501</v>
      </c>
      <c r="O30" s="17">
        <v>536</v>
      </c>
      <c r="P30" s="17">
        <v>290</v>
      </c>
      <c r="Q30" s="3">
        <v>224</v>
      </c>
      <c r="R30" s="3">
        <v>402</v>
      </c>
      <c r="S30" s="7">
        <v>631</v>
      </c>
      <c r="T30" s="7">
        <v>208</v>
      </c>
      <c r="U30" s="7">
        <v>201</v>
      </c>
      <c r="V30" s="7">
        <v>225</v>
      </c>
      <c r="W30" s="7">
        <v>701</v>
      </c>
      <c r="X30" s="4">
        <v>395</v>
      </c>
      <c r="Y30" s="31">
        <v>125</v>
      </c>
      <c r="Z30" s="32" t="s">
        <v>226</v>
      </c>
      <c r="AA30" s="3">
        <f>MINA(C30:Y30)</f>
        <v>0</v>
      </c>
      <c r="AB30" s="3">
        <f t="shared" si="1"/>
        <v>1515</v>
      </c>
      <c r="AD30" s="3"/>
    </row>
    <row r="31" spans="1:30" ht="12.75">
      <c r="A31" s="1">
        <v>28</v>
      </c>
      <c r="B31" s="5" t="s">
        <v>227</v>
      </c>
      <c r="C31" s="6">
        <v>3012</v>
      </c>
      <c r="D31" s="6">
        <v>202</v>
      </c>
      <c r="E31" s="6">
        <v>86</v>
      </c>
      <c r="F31" s="6">
        <v>95</v>
      </c>
      <c r="G31" s="6">
        <v>15</v>
      </c>
      <c r="H31" s="6">
        <v>45</v>
      </c>
      <c r="I31" s="6">
        <v>654</v>
      </c>
      <c r="J31" s="6" t="s">
        <v>228</v>
      </c>
      <c r="K31" s="6">
        <v>418</v>
      </c>
      <c r="L31" s="6">
        <v>30</v>
      </c>
      <c r="M31" s="6">
        <v>44</v>
      </c>
      <c r="N31" s="17">
        <v>394</v>
      </c>
      <c r="O31" s="17">
        <v>273</v>
      </c>
      <c r="P31" s="17">
        <v>19</v>
      </c>
      <c r="Q31" s="3">
        <v>56</v>
      </c>
      <c r="R31" s="3">
        <v>1181</v>
      </c>
      <c r="S31" s="7">
        <v>512</v>
      </c>
      <c r="T31" s="7">
        <v>191</v>
      </c>
      <c r="U31" s="7">
        <v>429</v>
      </c>
      <c r="V31" s="7">
        <v>1633</v>
      </c>
      <c r="W31" s="7">
        <v>680</v>
      </c>
      <c r="X31" s="4">
        <v>28</v>
      </c>
      <c r="Y31" s="31">
        <v>415</v>
      </c>
      <c r="Z31" s="32" t="s">
        <v>229</v>
      </c>
      <c r="AA31" s="3">
        <f>MINA(C31:Y31)</f>
        <v>0</v>
      </c>
      <c r="AB31" s="3">
        <f t="shared" si="1"/>
        <v>3012</v>
      </c>
      <c r="AD31" s="3"/>
    </row>
    <row r="32" spans="1:30" ht="12.75">
      <c r="A32" s="1">
        <v>29</v>
      </c>
      <c r="B32" s="39" t="s">
        <v>230</v>
      </c>
      <c r="C32" s="36" t="s">
        <v>231</v>
      </c>
      <c r="D32" s="36" t="s">
        <v>232</v>
      </c>
      <c r="E32" s="36">
        <v>10</v>
      </c>
      <c r="F32" s="36">
        <v>9</v>
      </c>
      <c r="G32" s="36">
        <v>52</v>
      </c>
      <c r="H32" s="36">
        <v>9</v>
      </c>
      <c r="I32" s="36">
        <v>0</v>
      </c>
      <c r="J32" s="36" t="s">
        <v>233</v>
      </c>
      <c r="K32" s="36">
        <v>28</v>
      </c>
      <c r="L32" s="36">
        <v>0</v>
      </c>
      <c r="M32" s="36">
        <v>4</v>
      </c>
      <c r="N32" s="17">
        <v>29</v>
      </c>
      <c r="O32" s="17">
        <v>48</v>
      </c>
      <c r="P32" s="17">
        <v>2</v>
      </c>
      <c r="Q32" s="3">
        <v>4</v>
      </c>
      <c r="R32" s="3">
        <v>44</v>
      </c>
      <c r="S32" s="7">
        <v>11</v>
      </c>
      <c r="T32" s="7">
        <v>47</v>
      </c>
      <c r="U32" s="17" t="s">
        <v>234</v>
      </c>
      <c r="V32" s="17">
        <v>3</v>
      </c>
      <c r="W32" s="17">
        <v>19</v>
      </c>
      <c r="X32" s="4">
        <v>0</v>
      </c>
      <c r="Y32" s="31">
        <v>120</v>
      </c>
      <c r="Z32" s="32" t="s">
        <v>235</v>
      </c>
      <c r="AA32" s="3">
        <v>2</v>
      </c>
      <c r="AB32" s="3">
        <f t="shared" si="1"/>
        <v>120</v>
      </c>
      <c r="AD32" s="3"/>
    </row>
    <row r="33" spans="1:30" ht="12.75">
      <c r="A33" s="1">
        <v>30</v>
      </c>
      <c r="B33" s="39" t="s">
        <v>236</v>
      </c>
      <c r="C33" s="36">
        <v>711</v>
      </c>
      <c r="D33" s="36">
        <v>524</v>
      </c>
      <c r="E33" s="36">
        <v>199</v>
      </c>
      <c r="F33" s="36">
        <v>310</v>
      </c>
      <c r="G33" s="36">
        <v>239</v>
      </c>
      <c r="H33" s="36">
        <v>1042</v>
      </c>
      <c r="I33" s="36">
        <v>183</v>
      </c>
      <c r="J33" s="36" t="s">
        <v>237</v>
      </c>
      <c r="K33" s="36">
        <v>656</v>
      </c>
      <c r="L33" s="36">
        <v>152</v>
      </c>
      <c r="M33" s="36">
        <v>243</v>
      </c>
      <c r="N33" s="7">
        <v>1207</v>
      </c>
      <c r="O33" s="7">
        <v>316</v>
      </c>
      <c r="P33" s="17">
        <v>265</v>
      </c>
      <c r="Q33" s="3">
        <v>312</v>
      </c>
      <c r="R33" s="3" t="s">
        <v>238</v>
      </c>
      <c r="S33" s="7">
        <v>199</v>
      </c>
      <c r="T33" s="7">
        <v>16</v>
      </c>
      <c r="U33" s="7">
        <v>198</v>
      </c>
      <c r="V33" s="7">
        <v>229</v>
      </c>
      <c r="W33" s="7">
        <v>690</v>
      </c>
      <c r="X33" s="4">
        <v>205</v>
      </c>
      <c r="Y33" s="31">
        <v>630</v>
      </c>
      <c r="Z33" s="32" t="s">
        <v>239</v>
      </c>
      <c r="AA33" s="3">
        <f>MINA(C33:Y33)</f>
        <v>0</v>
      </c>
      <c r="AB33" s="3">
        <f t="shared" si="1"/>
        <v>1207</v>
      </c>
      <c r="AD33" s="3"/>
    </row>
    <row r="34" spans="1:30" ht="13.5" thickBot="1">
      <c r="A34" s="1">
        <v>31</v>
      </c>
      <c r="B34" s="5" t="s">
        <v>240</v>
      </c>
      <c r="C34" s="6" t="s">
        <v>129</v>
      </c>
      <c r="D34" s="6" t="s">
        <v>129</v>
      </c>
      <c r="E34" s="6" t="s">
        <v>131</v>
      </c>
      <c r="F34" s="6" t="s">
        <v>131</v>
      </c>
      <c r="G34" s="6" t="s">
        <v>131</v>
      </c>
      <c r="H34" s="6" t="s">
        <v>241</v>
      </c>
      <c r="I34" s="6" t="s">
        <v>129</v>
      </c>
      <c r="J34" s="6" t="s">
        <v>131</v>
      </c>
      <c r="K34" s="6" t="s">
        <v>131</v>
      </c>
      <c r="L34" s="6" t="s">
        <v>129</v>
      </c>
      <c r="M34" s="6" t="s">
        <v>129</v>
      </c>
      <c r="N34" s="17" t="s">
        <v>131</v>
      </c>
      <c r="O34" s="17" t="s">
        <v>129</v>
      </c>
      <c r="P34" s="17" t="s">
        <v>131</v>
      </c>
      <c r="Q34" s="7" t="s">
        <v>131</v>
      </c>
      <c r="R34" s="7" t="s">
        <v>241</v>
      </c>
      <c r="S34" s="17" t="s">
        <v>129</v>
      </c>
      <c r="T34" s="17" t="s">
        <v>129</v>
      </c>
      <c r="U34" s="17" t="s">
        <v>131</v>
      </c>
      <c r="V34" s="17" t="s">
        <v>131</v>
      </c>
      <c r="W34" s="17" t="s">
        <v>242</v>
      </c>
      <c r="X34" s="4" t="s">
        <v>129</v>
      </c>
      <c r="Y34" s="4" t="s">
        <v>129</v>
      </c>
      <c r="Z34" s="9" t="s">
        <v>243</v>
      </c>
      <c r="AA34" s="3">
        <f aca="true" t="shared" si="2" ref="AA34:AA40">COUNTIF(B34:Y34,"Yes")</f>
        <v>10</v>
      </c>
      <c r="AC34" s="47">
        <f>13/23</f>
        <v>0.5652173913043478</v>
      </c>
      <c r="AD34" s="3"/>
    </row>
    <row r="35" spans="1:29" ht="13.5" thickTop="1">
      <c r="A35" s="1">
        <v>32</v>
      </c>
      <c r="B35" s="5" t="s">
        <v>244</v>
      </c>
      <c r="C35" s="6" t="s">
        <v>129</v>
      </c>
      <c r="D35" s="6" t="s">
        <v>129</v>
      </c>
      <c r="E35" s="6" t="s">
        <v>131</v>
      </c>
      <c r="F35" s="6" t="s">
        <v>129</v>
      </c>
      <c r="G35" s="6" t="s">
        <v>129</v>
      </c>
      <c r="H35" s="6" t="s">
        <v>129</v>
      </c>
      <c r="I35" s="6" t="s">
        <v>131</v>
      </c>
      <c r="J35" s="6" t="s">
        <v>131</v>
      </c>
      <c r="K35" s="6" t="s">
        <v>131</v>
      </c>
      <c r="L35" s="6" t="s">
        <v>131</v>
      </c>
      <c r="M35" s="6" t="s">
        <v>129</v>
      </c>
      <c r="N35" s="17" t="s">
        <v>129</v>
      </c>
      <c r="O35" s="17" t="s">
        <v>131</v>
      </c>
      <c r="P35" s="17" t="s">
        <v>131</v>
      </c>
      <c r="Q35" s="7" t="s">
        <v>131</v>
      </c>
      <c r="R35" s="7" t="s">
        <v>129</v>
      </c>
      <c r="S35" s="17" t="s">
        <v>129</v>
      </c>
      <c r="T35" s="17" t="s">
        <v>131</v>
      </c>
      <c r="U35" s="17" t="s">
        <v>131</v>
      </c>
      <c r="V35" s="17" t="s">
        <v>131</v>
      </c>
      <c r="W35" s="17" t="s">
        <v>245</v>
      </c>
      <c r="X35" s="4" t="s">
        <v>131</v>
      </c>
      <c r="Y35" s="8" t="s">
        <v>131</v>
      </c>
      <c r="Z35" s="9" t="s">
        <v>246</v>
      </c>
      <c r="AA35" s="3">
        <f t="shared" si="2"/>
        <v>9</v>
      </c>
      <c r="AC35" s="48">
        <f>10/23</f>
        <v>0.43478260869565216</v>
      </c>
    </row>
    <row r="36" spans="1:29" ht="11.25" customHeight="1">
      <c r="A36" s="1">
        <v>33</v>
      </c>
      <c r="B36" s="5" t="s">
        <v>247</v>
      </c>
      <c r="C36" s="6" t="s">
        <v>131</v>
      </c>
      <c r="D36" s="6" t="s">
        <v>129</v>
      </c>
      <c r="E36" s="6" t="s">
        <v>131</v>
      </c>
      <c r="F36" s="6" t="s">
        <v>131</v>
      </c>
      <c r="G36" s="6" t="s">
        <v>131</v>
      </c>
      <c r="H36" s="6" t="s">
        <v>129</v>
      </c>
      <c r="I36" s="6" t="s">
        <v>131</v>
      </c>
      <c r="J36" s="6" t="s">
        <v>129</v>
      </c>
      <c r="K36" s="6" t="s">
        <v>129</v>
      </c>
      <c r="L36" s="6" t="s">
        <v>131</v>
      </c>
      <c r="M36" s="6" t="s">
        <v>131</v>
      </c>
      <c r="N36" s="17" t="s">
        <v>129</v>
      </c>
      <c r="O36" s="17" t="s">
        <v>131</v>
      </c>
      <c r="P36" s="17" t="s">
        <v>131</v>
      </c>
      <c r="Q36" s="7" t="s">
        <v>131</v>
      </c>
      <c r="R36" s="7" t="s">
        <v>131</v>
      </c>
      <c r="S36" s="17" t="s">
        <v>129</v>
      </c>
      <c r="T36" s="17" t="s">
        <v>131</v>
      </c>
      <c r="U36" s="17" t="s">
        <v>129</v>
      </c>
      <c r="V36" s="17" t="s">
        <v>131</v>
      </c>
      <c r="W36" s="17" t="s">
        <v>129</v>
      </c>
      <c r="X36" s="4" t="s">
        <v>131</v>
      </c>
      <c r="Y36" s="8" t="s">
        <v>129</v>
      </c>
      <c r="Z36" s="9" t="s">
        <v>248</v>
      </c>
      <c r="AA36" s="3">
        <f t="shared" si="2"/>
        <v>9</v>
      </c>
      <c r="AC36" s="48">
        <f>9/23</f>
        <v>0.391304347826087</v>
      </c>
    </row>
    <row r="37" spans="1:29" s="51" customFormat="1" ht="12" customHeight="1">
      <c r="A37" s="1">
        <v>34</v>
      </c>
      <c r="B37" s="39" t="s">
        <v>249</v>
      </c>
      <c r="C37" s="36" t="s">
        <v>131</v>
      </c>
      <c r="D37" s="36" t="s">
        <v>131</v>
      </c>
      <c r="E37" s="36" t="s">
        <v>129</v>
      </c>
      <c r="F37" s="36" t="s">
        <v>131</v>
      </c>
      <c r="G37" s="36" t="s">
        <v>131</v>
      </c>
      <c r="H37" s="36" t="s">
        <v>131</v>
      </c>
      <c r="I37" s="36" t="s">
        <v>131</v>
      </c>
      <c r="J37" s="36" t="s">
        <v>131</v>
      </c>
      <c r="K37" s="36" t="s">
        <v>131</v>
      </c>
      <c r="L37" s="36" t="s">
        <v>131</v>
      </c>
      <c r="M37" s="36" t="s">
        <v>131</v>
      </c>
      <c r="N37" s="49" t="s">
        <v>131</v>
      </c>
      <c r="O37" s="49" t="s">
        <v>131</v>
      </c>
      <c r="P37" s="49" t="s">
        <v>129</v>
      </c>
      <c r="Q37" s="50" t="s">
        <v>131</v>
      </c>
      <c r="R37" s="50" t="s">
        <v>131</v>
      </c>
      <c r="S37" s="49" t="s">
        <v>131</v>
      </c>
      <c r="T37" s="49" t="s">
        <v>131</v>
      </c>
      <c r="U37" s="49" t="s">
        <v>131</v>
      </c>
      <c r="V37" s="49" t="s">
        <v>131</v>
      </c>
      <c r="W37" s="49" t="s">
        <v>131</v>
      </c>
      <c r="X37" s="36" t="s">
        <v>131</v>
      </c>
      <c r="Y37" s="36" t="s">
        <v>131</v>
      </c>
      <c r="Z37" s="32" t="s">
        <v>250</v>
      </c>
      <c r="AA37" s="3">
        <f t="shared" si="2"/>
        <v>2</v>
      </c>
      <c r="AC37" s="46">
        <f>2/23</f>
        <v>0.08695652173913043</v>
      </c>
    </row>
    <row r="38" spans="1:29" s="51" customFormat="1" ht="12" customHeight="1">
      <c r="A38" s="1">
        <v>35</v>
      </c>
      <c r="B38" s="39" t="s">
        <v>251</v>
      </c>
      <c r="C38" s="36" t="s">
        <v>129</v>
      </c>
      <c r="D38" s="36" t="s">
        <v>131</v>
      </c>
      <c r="E38" s="36" t="s">
        <v>131</v>
      </c>
      <c r="F38" s="36" t="s">
        <v>129</v>
      </c>
      <c r="G38" s="36" t="s">
        <v>131</v>
      </c>
      <c r="H38" s="36" t="s">
        <v>252</v>
      </c>
      <c r="I38" s="36" t="s">
        <v>131</v>
      </c>
      <c r="J38" s="36" t="s">
        <v>131</v>
      </c>
      <c r="K38" s="36" t="s">
        <v>131</v>
      </c>
      <c r="L38" s="36" t="s">
        <v>131</v>
      </c>
      <c r="M38" s="36" t="s">
        <v>129</v>
      </c>
      <c r="N38" s="49" t="s">
        <v>129</v>
      </c>
      <c r="O38" s="49" t="s">
        <v>129</v>
      </c>
      <c r="P38" s="49" t="s">
        <v>131</v>
      </c>
      <c r="Q38" s="50" t="s">
        <v>131</v>
      </c>
      <c r="R38" s="50" t="s">
        <v>131</v>
      </c>
      <c r="S38" s="49" t="s">
        <v>131</v>
      </c>
      <c r="T38" s="49" t="s">
        <v>129</v>
      </c>
      <c r="U38" s="49" t="s">
        <v>131</v>
      </c>
      <c r="V38" s="49" t="s">
        <v>131</v>
      </c>
      <c r="W38" s="49" t="s">
        <v>131</v>
      </c>
      <c r="X38" s="36" t="s">
        <v>131</v>
      </c>
      <c r="Y38" s="36" t="s">
        <v>131</v>
      </c>
      <c r="Z38" s="32" t="s">
        <v>253</v>
      </c>
      <c r="AA38" s="3">
        <f t="shared" si="2"/>
        <v>6</v>
      </c>
      <c r="AC38" s="46">
        <f>7/23</f>
        <v>0.30434782608695654</v>
      </c>
    </row>
    <row r="39" spans="1:29" s="36" customFormat="1" ht="12.75" customHeight="1">
      <c r="A39" s="1">
        <v>36</v>
      </c>
      <c r="B39" s="39" t="s">
        <v>254</v>
      </c>
      <c r="C39" s="36" t="s">
        <v>131</v>
      </c>
      <c r="D39" s="36" t="s">
        <v>129</v>
      </c>
      <c r="E39" s="36" t="s">
        <v>232</v>
      </c>
      <c r="F39" s="36" t="s">
        <v>131</v>
      </c>
      <c r="G39" s="36" t="s">
        <v>131</v>
      </c>
      <c r="H39" s="36" t="s">
        <v>131</v>
      </c>
      <c r="I39" s="36" t="s">
        <v>131</v>
      </c>
      <c r="J39" s="36" t="s">
        <v>131</v>
      </c>
      <c r="K39" s="36" t="s">
        <v>131</v>
      </c>
      <c r="L39" s="36" t="s">
        <v>129</v>
      </c>
      <c r="M39" s="36" t="s">
        <v>131</v>
      </c>
      <c r="N39" s="49" t="s">
        <v>129</v>
      </c>
      <c r="O39" s="49" t="s">
        <v>131</v>
      </c>
      <c r="P39" s="49" t="s">
        <v>129</v>
      </c>
      <c r="Q39" s="50" t="s">
        <v>131</v>
      </c>
      <c r="R39" s="50" t="s">
        <v>131</v>
      </c>
      <c r="S39" s="49" t="s">
        <v>131</v>
      </c>
      <c r="T39" s="49" t="s">
        <v>129</v>
      </c>
      <c r="U39" s="49" t="s">
        <v>129</v>
      </c>
      <c r="V39" s="49" t="s">
        <v>129</v>
      </c>
      <c r="W39" s="49" t="s">
        <v>129</v>
      </c>
      <c r="X39" s="36" t="s">
        <v>131</v>
      </c>
      <c r="Y39" s="36" t="s">
        <v>129</v>
      </c>
      <c r="Z39" s="32" t="s">
        <v>255</v>
      </c>
      <c r="AA39" s="3">
        <f t="shared" si="2"/>
        <v>9</v>
      </c>
      <c r="AC39" s="46">
        <f>9/23</f>
        <v>0.391304347826087</v>
      </c>
    </row>
    <row r="40" spans="1:29" s="25" customFormat="1" ht="13.5" thickBot="1">
      <c r="A40" s="1">
        <v>37</v>
      </c>
      <c r="B40" s="33" t="s">
        <v>256</v>
      </c>
      <c r="C40" s="25" t="s">
        <v>129</v>
      </c>
      <c r="D40" s="25" t="s">
        <v>129</v>
      </c>
      <c r="E40" s="25" t="s">
        <v>129</v>
      </c>
      <c r="F40" s="25" t="s">
        <v>131</v>
      </c>
      <c r="G40" s="25" t="s">
        <v>131</v>
      </c>
      <c r="H40" s="25" t="s">
        <v>129</v>
      </c>
      <c r="I40" s="25" t="s">
        <v>129</v>
      </c>
      <c r="J40" s="25" t="s">
        <v>131</v>
      </c>
      <c r="K40" s="25" t="s">
        <v>129</v>
      </c>
      <c r="L40" s="25" t="s">
        <v>129</v>
      </c>
      <c r="M40" s="25" t="s">
        <v>131</v>
      </c>
      <c r="N40" s="40" t="s">
        <v>129</v>
      </c>
      <c r="O40" s="40" t="s">
        <v>129</v>
      </c>
      <c r="P40" s="40" t="s">
        <v>129</v>
      </c>
      <c r="Q40" s="23" t="s">
        <v>129</v>
      </c>
      <c r="R40" s="23" t="s">
        <v>129</v>
      </c>
      <c r="S40" s="40" t="s">
        <v>129</v>
      </c>
      <c r="T40" s="40" t="s">
        <v>129</v>
      </c>
      <c r="U40" s="40" t="s">
        <v>129</v>
      </c>
      <c r="V40" s="40" t="s">
        <v>129</v>
      </c>
      <c r="W40" s="40" t="s">
        <v>131</v>
      </c>
      <c r="X40" s="22" t="s">
        <v>129</v>
      </c>
      <c r="Y40" s="22" t="s">
        <v>129</v>
      </c>
      <c r="Z40" s="34" t="s">
        <v>257</v>
      </c>
      <c r="AA40" s="25">
        <f t="shared" si="2"/>
        <v>18</v>
      </c>
      <c r="AC40" s="52">
        <f>18/23</f>
        <v>0.782608695652174</v>
      </c>
    </row>
    <row r="41" spans="1:28" ht="13.5" thickTop="1">
      <c r="A41" s="6">
        <v>38</v>
      </c>
      <c r="B41" s="27" t="s">
        <v>258</v>
      </c>
      <c r="C41" s="6">
        <v>14770000</v>
      </c>
      <c r="D41" s="6">
        <v>1702945</v>
      </c>
      <c r="E41" s="6">
        <v>122614</v>
      </c>
      <c r="F41" s="6">
        <v>6239671</v>
      </c>
      <c r="G41" s="7">
        <v>1650000</v>
      </c>
      <c r="H41" s="7">
        <v>5453127</v>
      </c>
      <c r="I41" s="20">
        <v>4341773</v>
      </c>
      <c r="J41" s="7">
        <v>878661</v>
      </c>
      <c r="K41" s="7">
        <v>1700000</v>
      </c>
      <c r="L41" s="7">
        <v>1047487</v>
      </c>
      <c r="M41" s="7">
        <v>1902382</v>
      </c>
      <c r="N41" s="7">
        <v>5100000</v>
      </c>
      <c r="O41" s="7">
        <v>5382049</v>
      </c>
      <c r="P41" s="17">
        <v>2298993</v>
      </c>
      <c r="Q41" s="7">
        <v>4100000</v>
      </c>
      <c r="R41" s="7">
        <v>6308656</v>
      </c>
      <c r="S41" s="7">
        <v>4200000</v>
      </c>
      <c r="T41" s="7">
        <v>1500000</v>
      </c>
      <c r="U41" s="7">
        <v>2673240</v>
      </c>
      <c r="V41" s="7">
        <v>7853000</v>
      </c>
      <c r="W41" s="7">
        <v>2024237</v>
      </c>
      <c r="X41" s="4">
        <v>3636209</v>
      </c>
      <c r="Y41" s="53">
        <v>5055109</v>
      </c>
      <c r="Z41" s="8" t="s">
        <v>259</v>
      </c>
      <c r="AA41" s="3">
        <f>MINA(C41:Y41)</f>
        <v>122614</v>
      </c>
      <c r="AB41" s="3">
        <f>MAXA(C41:Y41)</f>
        <v>14770000</v>
      </c>
    </row>
    <row r="42" spans="1:28" ht="12.75">
      <c r="A42" s="1">
        <v>39</v>
      </c>
      <c r="B42" s="39" t="s">
        <v>260</v>
      </c>
      <c r="C42" s="36" t="s">
        <v>261</v>
      </c>
      <c r="D42" s="36" t="s">
        <v>262</v>
      </c>
      <c r="E42" s="36" t="s">
        <v>263</v>
      </c>
      <c r="F42" s="36" t="s">
        <v>264</v>
      </c>
      <c r="G42" s="17" t="s">
        <v>265</v>
      </c>
      <c r="H42" s="7" t="s">
        <v>266</v>
      </c>
      <c r="I42" s="7" t="s">
        <v>267</v>
      </c>
      <c r="J42" s="17" t="s">
        <v>268</v>
      </c>
      <c r="K42" s="17" t="s">
        <v>269</v>
      </c>
      <c r="L42" s="17" t="s">
        <v>270</v>
      </c>
      <c r="M42" s="17" t="s">
        <v>271</v>
      </c>
      <c r="N42" s="17" t="s">
        <v>272</v>
      </c>
      <c r="O42" s="17" t="s">
        <v>273</v>
      </c>
      <c r="P42" s="17" t="s">
        <v>274</v>
      </c>
      <c r="Q42" s="7" t="s">
        <v>275</v>
      </c>
      <c r="R42" s="7" t="s">
        <v>276</v>
      </c>
      <c r="S42" s="7" t="s">
        <v>277</v>
      </c>
      <c r="T42" s="7" t="s">
        <v>278</v>
      </c>
      <c r="U42" s="7" t="s">
        <v>232</v>
      </c>
      <c r="V42" s="7" t="s">
        <v>279</v>
      </c>
      <c r="W42" s="7" t="s">
        <v>280</v>
      </c>
      <c r="X42" s="4" t="s">
        <v>281</v>
      </c>
      <c r="Y42" s="8" t="s">
        <v>282</v>
      </c>
      <c r="Z42" s="8" t="s">
        <v>283</v>
      </c>
      <c r="AA42" s="3">
        <v>111</v>
      </c>
      <c r="AB42" s="3">
        <v>4490444</v>
      </c>
    </row>
    <row r="43" spans="1:28" ht="25.5">
      <c r="A43" s="1">
        <v>40</v>
      </c>
      <c r="B43" s="39" t="s">
        <v>284</v>
      </c>
      <c r="C43" s="36">
        <v>600000</v>
      </c>
      <c r="D43" s="36">
        <v>316933</v>
      </c>
      <c r="E43" s="36">
        <v>19387</v>
      </c>
      <c r="F43" s="36">
        <v>1339266</v>
      </c>
      <c r="G43" s="7">
        <v>123000</v>
      </c>
      <c r="H43" s="7">
        <v>1026975</v>
      </c>
      <c r="I43" s="7">
        <v>523894</v>
      </c>
      <c r="J43" s="7">
        <v>0</v>
      </c>
      <c r="K43" s="7">
        <v>67410</v>
      </c>
      <c r="L43" s="7">
        <v>121726</v>
      </c>
      <c r="M43" s="7">
        <v>234723</v>
      </c>
      <c r="N43" s="7">
        <v>570000</v>
      </c>
      <c r="O43" s="7">
        <v>449710</v>
      </c>
      <c r="P43" s="7">
        <v>650000</v>
      </c>
      <c r="Q43" s="7" t="s">
        <v>232</v>
      </c>
      <c r="R43" s="7">
        <v>964311</v>
      </c>
      <c r="S43" s="7">
        <v>845772</v>
      </c>
      <c r="T43" s="7">
        <v>330000</v>
      </c>
      <c r="U43" s="7">
        <v>644849</v>
      </c>
      <c r="V43" s="7">
        <v>1674700</v>
      </c>
      <c r="W43" s="7">
        <v>103721</v>
      </c>
      <c r="X43" s="4">
        <v>442559</v>
      </c>
      <c r="Z43" s="8" t="s">
        <v>285</v>
      </c>
      <c r="AA43" s="3">
        <v>19387</v>
      </c>
      <c r="AB43" s="3">
        <f aca="true" t="shared" si="3" ref="AB43:AB51">MAXA(C43:Y43)</f>
        <v>1674700</v>
      </c>
    </row>
    <row r="44" spans="1:28" ht="12.75">
      <c r="A44" s="6">
        <v>41</v>
      </c>
      <c r="B44" s="27" t="s">
        <v>286</v>
      </c>
      <c r="C44" s="6" t="s">
        <v>232</v>
      </c>
      <c r="D44" s="6" t="s">
        <v>232</v>
      </c>
      <c r="E44" s="6">
        <v>1520</v>
      </c>
      <c r="F44" s="6">
        <v>14484</v>
      </c>
      <c r="G44" s="17" t="s">
        <v>232</v>
      </c>
      <c r="H44" s="7" t="s">
        <v>232</v>
      </c>
      <c r="I44" s="7" t="s">
        <v>232</v>
      </c>
      <c r="J44" s="17" t="s">
        <v>232</v>
      </c>
      <c r="K44" s="17">
        <v>59</v>
      </c>
      <c r="L44" s="17"/>
      <c r="M44" s="17" t="s">
        <v>232</v>
      </c>
      <c r="N44" s="7">
        <v>2220</v>
      </c>
      <c r="O44" s="7">
        <v>1000</v>
      </c>
      <c r="P44" s="7" t="s">
        <v>232</v>
      </c>
      <c r="Q44" s="7" t="s">
        <v>232</v>
      </c>
      <c r="R44" s="7" t="s">
        <v>232</v>
      </c>
      <c r="S44" s="7">
        <v>4710</v>
      </c>
      <c r="T44" s="7" t="s">
        <v>232</v>
      </c>
      <c r="U44" s="7" t="s">
        <v>232</v>
      </c>
      <c r="V44" s="7" t="s">
        <v>232</v>
      </c>
      <c r="W44" s="7" t="s">
        <v>232</v>
      </c>
      <c r="X44" s="4" t="s">
        <v>232</v>
      </c>
      <c r="Y44" s="53">
        <v>9927</v>
      </c>
      <c r="Z44" s="8" t="s">
        <v>287</v>
      </c>
      <c r="AA44" s="3">
        <v>59</v>
      </c>
      <c r="AB44" s="3">
        <f t="shared" si="3"/>
        <v>14484</v>
      </c>
    </row>
    <row r="45" spans="1:28" s="25" customFormat="1" ht="13.5" thickBot="1">
      <c r="A45" s="6">
        <v>42</v>
      </c>
      <c r="B45" s="54" t="s">
        <v>288</v>
      </c>
      <c r="C45" s="25">
        <v>679</v>
      </c>
      <c r="D45" s="25">
        <v>150</v>
      </c>
      <c r="E45" s="25">
        <v>197</v>
      </c>
      <c r="F45" s="25">
        <v>500</v>
      </c>
      <c r="G45" s="40">
        <v>160</v>
      </c>
      <c r="H45" s="23">
        <v>700</v>
      </c>
      <c r="I45" s="23">
        <v>400</v>
      </c>
      <c r="J45" s="40">
        <v>700</v>
      </c>
      <c r="K45" s="40">
        <v>235</v>
      </c>
      <c r="L45" s="40">
        <v>75</v>
      </c>
      <c r="M45" s="40">
        <v>211</v>
      </c>
      <c r="N45" s="40">
        <v>500</v>
      </c>
      <c r="O45" s="40">
        <v>350</v>
      </c>
      <c r="P45" s="40">
        <v>146</v>
      </c>
      <c r="Q45" s="23">
        <v>300</v>
      </c>
      <c r="R45" s="23">
        <v>600</v>
      </c>
      <c r="S45" s="23">
        <v>500</v>
      </c>
      <c r="T45" s="23">
        <v>161</v>
      </c>
      <c r="U45" s="25">
        <v>225</v>
      </c>
      <c r="V45" s="25">
        <v>525</v>
      </c>
      <c r="W45" s="25">
        <v>150</v>
      </c>
      <c r="X45" s="22">
        <v>140</v>
      </c>
      <c r="Y45" s="22">
        <v>400</v>
      </c>
      <c r="Z45" s="26" t="s">
        <v>289</v>
      </c>
      <c r="AA45" s="25">
        <f>MINA(C45:Y45)</f>
        <v>75</v>
      </c>
      <c r="AB45" s="25">
        <f t="shared" si="3"/>
        <v>700</v>
      </c>
    </row>
    <row r="46" spans="1:28" ht="13.5" thickTop="1">
      <c r="A46" s="6">
        <v>43</v>
      </c>
      <c r="B46" s="39" t="s">
        <v>290</v>
      </c>
      <c r="C46" s="36">
        <v>1155000</v>
      </c>
      <c r="D46" s="36">
        <v>458077</v>
      </c>
      <c r="E46" s="36">
        <v>1329874</v>
      </c>
      <c r="F46" s="36">
        <v>1130897</v>
      </c>
      <c r="G46" s="7">
        <v>660000</v>
      </c>
      <c r="H46" s="7">
        <v>1390018</v>
      </c>
      <c r="I46" s="7">
        <v>750000</v>
      </c>
      <c r="J46" s="53">
        <v>16390477</v>
      </c>
      <c r="K46" s="53">
        <v>618752</v>
      </c>
      <c r="L46" s="53">
        <v>514514</v>
      </c>
      <c r="M46" s="53">
        <v>562998</v>
      </c>
      <c r="N46" s="7">
        <v>959000</v>
      </c>
      <c r="O46" s="55">
        <v>1348230</v>
      </c>
      <c r="P46" s="17">
        <v>390126</v>
      </c>
      <c r="Q46" s="3">
        <v>360000</v>
      </c>
      <c r="R46" s="3">
        <v>1089461</v>
      </c>
      <c r="S46" s="7">
        <v>1136504</v>
      </c>
      <c r="T46" s="7">
        <v>688958</v>
      </c>
      <c r="U46" s="7">
        <v>673191</v>
      </c>
      <c r="V46" s="7">
        <v>960100</v>
      </c>
      <c r="W46" s="7">
        <v>729694</v>
      </c>
      <c r="X46" s="4">
        <v>542126</v>
      </c>
      <c r="Y46" s="53">
        <v>1185370</v>
      </c>
      <c r="Z46" s="8" t="s">
        <v>291</v>
      </c>
      <c r="AA46" s="3">
        <f>MINA(C46:Y46)</f>
        <v>360000</v>
      </c>
      <c r="AB46" s="3">
        <f t="shared" si="3"/>
        <v>16390477</v>
      </c>
    </row>
    <row r="47" spans="1:28" ht="12.75">
      <c r="A47" s="1">
        <v>44</v>
      </c>
      <c r="B47" s="5" t="s">
        <v>292</v>
      </c>
      <c r="C47" s="6">
        <v>822000</v>
      </c>
      <c r="D47" s="6">
        <v>353203</v>
      </c>
      <c r="E47" s="6">
        <v>3579027</v>
      </c>
      <c r="F47" s="6">
        <v>676447</v>
      </c>
      <c r="G47" s="17"/>
      <c r="H47" s="7">
        <v>778724</v>
      </c>
      <c r="I47" s="7">
        <v>487594</v>
      </c>
      <c r="J47" s="7">
        <v>5264647</v>
      </c>
      <c r="K47" s="7">
        <v>538766</v>
      </c>
      <c r="L47" s="7">
        <v>315080</v>
      </c>
      <c r="M47" s="7">
        <v>268058</v>
      </c>
      <c r="N47" s="7">
        <v>724500</v>
      </c>
      <c r="O47" s="7">
        <v>745384</v>
      </c>
      <c r="P47" s="7">
        <v>298000</v>
      </c>
      <c r="Q47" s="3">
        <v>105000</v>
      </c>
      <c r="S47" s="17"/>
      <c r="T47" s="7">
        <v>309778</v>
      </c>
      <c r="U47" s="7">
        <v>490773</v>
      </c>
      <c r="V47" s="7">
        <v>575200</v>
      </c>
      <c r="W47" s="7">
        <v>602986</v>
      </c>
      <c r="X47" s="4">
        <v>169222</v>
      </c>
      <c r="Y47" s="53">
        <v>630708</v>
      </c>
      <c r="Z47" s="8" t="s">
        <v>293</v>
      </c>
      <c r="AA47" s="3">
        <f>MINA(C47:Y47)</f>
        <v>105000</v>
      </c>
      <c r="AB47" s="3">
        <f t="shared" si="3"/>
        <v>5264647</v>
      </c>
    </row>
    <row r="48" spans="1:28" ht="12.75">
      <c r="A48" s="1">
        <v>45</v>
      </c>
      <c r="B48" s="5" t="s">
        <v>294</v>
      </c>
      <c r="C48" s="6">
        <v>5687000</v>
      </c>
      <c r="D48" s="6">
        <v>921411</v>
      </c>
      <c r="E48" s="6">
        <v>1920448</v>
      </c>
      <c r="F48" s="6">
        <v>2593510</v>
      </c>
      <c r="G48" s="7">
        <v>1595000</v>
      </c>
      <c r="H48" s="7">
        <v>4165816</v>
      </c>
      <c r="I48" s="7">
        <v>1871841</v>
      </c>
      <c r="J48" s="7">
        <v>21847110</v>
      </c>
      <c r="K48" s="7">
        <v>1244546</v>
      </c>
      <c r="L48" s="7">
        <v>542892</v>
      </c>
      <c r="M48" s="7">
        <v>1594386</v>
      </c>
      <c r="N48" s="7">
        <v>3945000</v>
      </c>
      <c r="O48" s="55">
        <v>3701606</v>
      </c>
      <c r="P48" s="17">
        <v>703899</v>
      </c>
      <c r="Q48" s="3">
        <v>1160000</v>
      </c>
      <c r="R48" s="3">
        <v>4849056</v>
      </c>
      <c r="S48" s="7">
        <v>3774749</v>
      </c>
      <c r="T48" s="7">
        <v>1347218</v>
      </c>
      <c r="U48" s="7">
        <v>1836592</v>
      </c>
      <c r="V48" s="7">
        <v>5027500</v>
      </c>
      <c r="W48" s="7">
        <v>2362713</v>
      </c>
      <c r="X48" s="4">
        <v>1306313</v>
      </c>
      <c r="Y48" s="53">
        <v>3812209</v>
      </c>
      <c r="Z48" s="8" t="s">
        <v>295</v>
      </c>
      <c r="AA48" s="3">
        <f>MINA(C48:Y48)</f>
        <v>542892</v>
      </c>
      <c r="AB48" s="3">
        <f t="shared" si="3"/>
        <v>21847110</v>
      </c>
    </row>
    <row r="49" spans="1:28" ht="12.75">
      <c r="A49" s="1">
        <v>46</v>
      </c>
      <c r="B49" s="5" t="s">
        <v>296</v>
      </c>
      <c r="C49" s="6" t="s">
        <v>232</v>
      </c>
      <c r="D49" s="6" t="s">
        <v>232</v>
      </c>
      <c r="E49" s="6">
        <v>5409</v>
      </c>
      <c r="F49" s="6">
        <v>3370</v>
      </c>
      <c r="G49" s="17" t="s">
        <v>232</v>
      </c>
      <c r="H49" s="7" t="s">
        <v>232</v>
      </c>
      <c r="I49" s="7" t="s">
        <v>232</v>
      </c>
      <c r="J49" s="7">
        <v>8159</v>
      </c>
      <c r="K49" s="7">
        <v>44</v>
      </c>
      <c r="L49" s="17" t="s">
        <v>232</v>
      </c>
      <c r="M49" s="17" t="s">
        <v>232</v>
      </c>
      <c r="N49" s="7">
        <v>1850</v>
      </c>
      <c r="O49" s="17">
        <v>665</v>
      </c>
      <c r="P49" s="17" t="s">
        <v>232</v>
      </c>
      <c r="Q49" s="3" t="s">
        <v>232</v>
      </c>
      <c r="R49" s="3" t="s">
        <v>232</v>
      </c>
      <c r="S49" s="7">
        <v>1308</v>
      </c>
      <c r="T49" s="7" t="s">
        <v>232</v>
      </c>
      <c r="U49" s="7" t="s">
        <v>232</v>
      </c>
      <c r="V49" s="7" t="s">
        <v>232</v>
      </c>
      <c r="W49" s="7" t="s">
        <v>232</v>
      </c>
      <c r="X49" s="4" t="s">
        <v>232</v>
      </c>
      <c r="Y49" s="31">
        <v>525</v>
      </c>
      <c r="Z49" s="9" t="s">
        <v>297</v>
      </c>
      <c r="AA49" s="3">
        <v>44</v>
      </c>
      <c r="AB49" s="3">
        <f t="shared" si="3"/>
        <v>8159</v>
      </c>
    </row>
    <row r="50" spans="1:28" ht="12.75">
      <c r="A50" s="1">
        <v>47</v>
      </c>
      <c r="B50" s="5" t="s">
        <v>298</v>
      </c>
      <c r="C50" s="6">
        <v>650000</v>
      </c>
      <c r="D50" s="6">
        <v>91533</v>
      </c>
      <c r="E50" s="6">
        <v>226973</v>
      </c>
      <c r="F50" s="6">
        <v>471826</v>
      </c>
      <c r="G50" s="7">
        <v>174000</v>
      </c>
      <c r="H50" s="7">
        <v>981580</v>
      </c>
      <c r="I50" s="7">
        <v>113829</v>
      </c>
      <c r="J50" s="7">
        <v>745347</v>
      </c>
      <c r="K50" s="7">
        <v>127648</v>
      </c>
      <c r="L50" s="7">
        <v>49567</v>
      </c>
      <c r="M50" s="7">
        <v>271090</v>
      </c>
      <c r="N50" s="7">
        <v>431000</v>
      </c>
      <c r="O50" s="55">
        <v>304487</v>
      </c>
      <c r="P50" s="17">
        <v>332842</v>
      </c>
      <c r="Q50" s="3">
        <v>270000</v>
      </c>
      <c r="R50" s="3">
        <v>373434</v>
      </c>
      <c r="S50" s="7">
        <v>455814</v>
      </c>
      <c r="T50" s="7">
        <v>212155</v>
      </c>
      <c r="U50" s="7">
        <v>277927</v>
      </c>
      <c r="V50" s="7">
        <v>662600</v>
      </c>
      <c r="W50" s="7">
        <v>171019</v>
      </c>
      <c r="X50" s="4">
        <v>172118</v>
      </c>
      <c r="Y50" s="53">
        <v>446255</v>
      </c>
      <c r="Z50" s="8" t="s">
        <v>299</v>
      </c>
      <c r="AA50" s="3">
        <f>MINA(C50:Y50)</f>
        <v>49567</v>
      </c>
      <c r="AB50" s="3">
        <f t="shared" si="3"/>
        <v>981580</v>
      </c>
    </row>
    <row r="51" spans="1:28" ht="12.75">
      <c r="A51" s="1">
        <v>48</v>
      </c>
      <c r="B51" s="39" t="s">
        <v>300</v>
      </c>
      <c r="C51" s="36" t="s">
        <v>301</v>
      </c>
      <c r="D51" s="36">
        <v>6745</v>
      </c>
      <c r="E51" s="36">
        <v>21229</v>
      </c>
      <c r="F51" s="36"/>
      <c r="G51" s="7">
        <v>3900</v>
      </c>
      <c r="H51" s="7">
        <v>63412</v>
      </c>
      <c r="I51" s="7">
        <v>48393</v>
      </c>
      <c r="J51" s="7">
        <v>400543</v>
      </c>
      <c r="K51" s="7">
        <v>11780</v>
      </c>
      <c r="L51" s="17"/>
      <c r="M51" s="17"/>
      <c r="N51" s="7">
        <v>39000</v>
      </c>
      <c r="O51" s="17"/>
      <c r="P51" s="17" t="s">
        <v>302</v>
      </c>
      <c r="Q51" s="7">
        <v>10000</v>
      </c>
      <c r="R51" s="7"/>
      <c r="S51" s="7"/>
      <c r="T51" s="7"/>
      <c r="U51" s="7">
        <v>289081</v>
      </c>
      <c r="V51" s="7">
        <v>16572</v>
      </c>
      <c r="W51" s="7" t="s">
        <v>232</v>
      </c>
      <c r="X51" s="4" t="s">
        <v>232</v>
      </c>
      <c r="Y51" s="53">
        <v>5360</v>
      </c>
      <c r="Z51" s="8" t="s">
        <v>303</v>
      </c>
      <c r="AA51" s="3">
        <v>3900</v>
      </c>
      <c r="AB51" s="3">
        <f t="shared" si="3"/>
        <v>400543</v>
      </c>
    </row>
    <row r="52" spans="1:26" ht="12" customHeight="1">
      <c r="A52" s="1">
        <v>49</v>
      </c>
      <c r="B52" s="39" t="s">
        <v>304</v>
      </c>
      <c r="C52" s="18" t="s">
        <v>305</v>
      </c>
      <c r="D52" s="36" t="s">
        <v>306</v>
      </c>
      <c r="E52" s="36" t="s">
        <v>307</v>
      </c>
      <c r="F52" s="36" t="s">
        <v>308</v>
      </c>
      <c r="G52" s="36" t="s">
        <v>309</v>
      </c>
      <c r="H52" s="36" t="s">
        <v>310</v>
      </c>
      <c r="I52" s="36" t="s">
        <v>311</v>
      </c>
      <c r="J52" s="36" t="s">
        <v>312</v>
      </c>
      <c r="K52" s="36" t="s">
        <v>313</v>
      </c>
      <c r="L52" s="36" t="s">
        <v>314</v>
      </c>
      <c r="M52" s="36" t="s">
        <v>315</v>
      </c>
      <c r="N52" s="17" t="s">
        <v>316</v>
      </c>
      <c r="O52" s="17" t="s">
        <v>317</v>
      </c>
      <c r="P52" s="17" t="s">
        <v>318</v>
      </c>
      <c r="Q52" s="3" t="s">
        <v>319</v>
      </c>
      <c r="R52" s="3" t="s">
        <v>320</v>
      </c>
      <c r="S52" s="7" t="s">
        <v>321</v>
      </c>
      <c r="T52" s="7"/>
      <c r="U52" s="7" t="s">
        <v>322</v>
      </c>
      <c r="V52" s="7" t="s">
        <v>323</v>
      </c>
      <c r="W52" s="7" t="s">
        <v>324</v>
      </c>
      <c r="Y52" s="4" t="s">
        <v>325</v>
      </c>
      <c r="Z52" s="9" t="s">
        <v>326</v>
      </c>
    </row>
    <row r="53" spans="1:26" s="25" customFormat="1" ht="13.5" thickBot="1">
      <c r="A53" s="1">
        <v>50</v>
      </c>
      <c r="B53" s="21" t="s">
        <v>327</v>
      </c>
      <c r="C53" s="56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S53" s="57"/>
      <c r="T53" s="57"/>
      <c r="V53" s="25" t="s">
        <v>328</v>
      </c>
      <c r="X53" s="22"/>
      <c r="Y53" s="22"/>
      <c r="Z53" s="26" t="s">
        <v>329</v>
      </c>
    </row>
    <row r="54" spans="1:30" ht="13.5" thickTop="1">
      <c r="A54" s="6">
        <v>51</v>
      </c>
      <c r="B54" s="27" t="s">
        <v>330</v>
      </c>
      <c r="C54" s="6" t="s">
        <v>331</v>
      </c>
      <c r="D54" s="6" t="s">
        <v>331</v>
      </c>
      <c r="E54" s="6" t="s">
        <v>331</v>
      </c>
      <c r="F54" s="6" t="s">
        <v>332</v>
      </c>
      <c r="G54" s="6" t="s">
        <v>332</v>
      </c>
      <c r="H54" s="6" t="s">
        <v>331</v>
      </c>
      <c r="I54" s="6" t="s">
        <v>331</v>
      </c>
      <c r="J54" s="6" t="s">
        <v>331</v>
      </c>
      <c r="K54" s="6" t="s">
        <v>331</v>
      </c>
      <c r="L54" s="6" t="s">
        <v>331</v>
      </c>
      <c r="M54" s="6" t="s">
        <v>333</v>
      </c>
      <c r="N54" s="31" t="s">
        <v>331</v>
      </c>
      <c r="O54" s="31" t="s">
        <v>333</v>
      </c>
      <c r="P54" s="31" t="s">
        <v>331</v>
      </c>
      <c r="Q54" s="3" t="s">
        <v>334</v>
      </c>
      <c r="R54" s="3" t="s">
        <v>331</v>
      </c>
      <c r="S54" s="8" t="s">
        <v>335</v>
      </c>
      <c r="T54" s="53" t="s">
        <v>331</v>
      </c>
      <c r="U54" s="31" t="s">
        <v>331</v>
      </c>
      <c r="V54" s="31" t="s">
        <v>333</v>
      </c>
      <c r="W54" s="31" t="s">
        <v>331</v>
      </c>
      <c r="X54" s="4" t="s">
        <v>333</v>
      </c>
      <c r="Y54" s="31" t="s">
        <v>331</v>
      </c>
      <c r="Z54" s="31" t="s">
        <v>336</v>
      </c>
      <c r="AA54" s="3" t="s">
        <v>337</v>
      </c>
      <c r="AB54" s="3" t="s">
        <v>338</v>
      </c>
      <c r="AD54" s="17"/>
    </row>
    <row r="55" spans="1:27" ht="12.75">
      <c r="A55" s="6">
        <v>52</v>
      </c>
      <c r="B55" s="27" t="s">
        <v>339</v>
      </c>
      <c r="C55" s="6" t="s">
        <v>131</v>
      </c>
      <c r="D55" s="6" t="s">
        <v>129</v>
      </c>
      <c r="E55" s="6" t="s">
        <v>131</v>
      </c>
      <c r="F55" s="6" t="s">
        <v>131</v>
      </c>
      <c r="G55" s="6" t="s">
        <v>129</v>
      </c>
      <c r="H55" s="6" t="s">
        <v>131</v>
      </c>
      <c r="I55" s="6" t="s">
        <v>131</v>
      </c>
      <c r="J55" s="6" t="s">
        <v>131</v>
      </c>
      <c r="K55" s="6" t="s">
        <v>131</v>
      </c>
      <c r="L55" s="6" t="s">
        <v>131</v>
      </c>
      <c r="M55" s="6" t="s">
        <v>129</v>
      </c>
      <c r="N55" s="17" t="s">
        <v>131</v>
      </c>
      <c r="O55" s="17" t="s">
        <v>129</v>
      </c>
      <c r="P55" s="17" t="s">
        <v>131</v>
      </c>
      <c r="Q55" s="3" t="s">
        <v>129</v>
      </c>
      <c r="R55" s="3" t="s">
        <v>131</v>
      </c>
      <c r="S55" s="17" t="s">
        <v>129</v>
      </c>
      <c r="T55" s="17" t="s">
        <v>129</v>
      </c>
      <c r="U55" s="17" t="s">
        <v>129</v>
      </c>
      <c r="V55" s="17" t="s">
        <v>129</v>
      </c>
      <c r="W55" s="17" t="s">
        <v>131</v>
      </c>
      <c r="X55" s="4" t="s">
        <v>129</v>
      </c>
      <c r="Y55" s="8" t="s">
        <v>131</v>
      </c>
      <c r="Z55" s="9" t="s">
        <v>340</v>
      </c>
      <c r="AA55" s="3">
        <f>COUNTIF(B55:Y55,"Yes")</f>
        <v>10</v>
      </c>
    </row>
    <row r="56" spans="1:28" s="6" customFormat="1" ht="12.75">
      <c r="A56" s="6">
        <v>53</v>
      </c>
      <c r="B56" s="5" t="s">
        <v>341</v>
      </c>
      <c r="C56" s="6" t="s">
        <v>129</v>
      </c>
      <c r="D56" s="6" t="s">
        <v>129</v>
      </c>
      <c r="E56" s="6" t="s">
        <v>129</v>
      </c>
      <c r="F56" s="6" t="s">
        <v>129</v>
      </c>
      <c r="G56" s="6" t="s">
        <v>131</v>
      </c>
      <c r="H56" s="6" t="s">
        <v>129</v>
      </c>
      <c r="I56" s="6" t="s">
        <v>129</v>
      </c>
      <c r="J56" s="6" t="s">
        <v>129</v>
      </c>
      <c r="K56" s="6" t="s">
        <v>129</v>
      </c>
      <c r="L56" s="6" t="s">
        <v>129</v>
      </c>
      <c r="M56" s="6" t="s">
        <v>129</v>
      </c>
      <c r="N56" s="49" t="s">
        <v>129</v>
      </c>
      <c r="O56" s="49" t="s">
        <v>129</v>
      </c>
      <c r="P56" s="49" t="s">
        <v>131</v>
      </c>
      <c r="Q56" s="36" t="s">
        <v>129</v>
      </c>
      <c r="R56" s="6" t="s">
        <v>129</v>
      </c>
      <c r="S56" s="49" t="s">
        <v>131</v>
      </c>
      <c r="T56" s="49" t="s">
        <v>129</v>
      </c>
      <c r="U56" s="49" t="s">
        <v>129</v>
      </c>
      <c r="V56" s="49" t="s">
        <v>131</v>
      </c>
      <c r="W56" s="49" t="s">
        <v>129</v>
      </c>
      <c r="X56" s="36" t="s">
        <v>129</v>
      </c>
      <c r="Y56" s="36" t="s">
        <v>129</v>
      </c>
      <c r="Z56" s="32" t="s">
        <v>342</v>
      </c>
      <c r="AA56" s="3">
        <f>COUNTIF(B56:Y56,"Yes")</f>
        <v>19</v>
      </c>
      <c r="AB56" s="37">
        <f>19/23</f>
        <v>0.8260869565217391</v>
      </c>
    </row>
    <row r="57" spans="1:26" s="25" customFormat="1" ht="27" customHeight="1" thickBot="1">
      <c r="A57" s="1">
        <v>54</v>
      </c>
      <c r="B57" s="33" t="s">
        <v>343</v>
      </c>
      <c r="C57" s="25" t="s">
        <v>131</v>
      </c>
      <c r="D57" s="25" t="s">
        <v>344</v>
      </c>
      <c r="E57" s="26" t="s">
        <v>345</v>
      </c>
      <c r="F57" s="26" t="s">
        <v>346</v>
      </c>
      <c r="G57" s="26" t="s">
        <v>347</v>
      </c>
      <c r="H57" s="26" t="s">
        <v>131</v>
      </c>
      <c r="I57" s="26"/>
      <c r="J57" s="26" t="s">
        <v>348</v>
      </c>
      <c r="K57" s="26"/>
      <c r="L57" s="26" t="s">
        <v>232</v>
      </c>
      <c r="M57" s="26" t="s">
        <v>349</v>
      </c>
      <c r="N57" s="58" t="s">
        <v>350</v>
      </c>
      <c r="O57" s="58" t="s">
        <v>351</v>
      </c>
      <c r="P57" s="26" t="s">
        <v>344</v>
      </c>
      <c r="Q57" s="25" t="s">
        <v>352</v>
      </c>
      <c r="S57" s="57" t="s">
        <v>353</v>
      </c>
      <c r="T57" s="57" t="s">
        <v>354</v>
      </c>
      <c r="V57" s="25" t="s">
        <v>353</v>
      </c>
      <c r="W57" s="26" t="s">
        <v>355</v>
      </c>
      <c r="X57" s="22"/>
      <c r="Y57" s="22"/>
      <c r="Z57" s="26"/>
    </row>
    <row r="58" spans="1:26" ht="39" thickTop="1">
      <c r="A58" s="6">
        <v>55</v>
      </c>
      <c r="B58" s="27" t="s">
        <v>356</v>
      </c>
      <c r="C58" s="6" t="s">
        <v>357</v>
      </c>
      <c r="D58" s="6" t="s">
        <v>358</v>
      </c>
      <c r="E58" s="9" t="s">
        <v>359</v>
      </c>
      <c r="F58" s="9" t="s">
        <v>360</v>
      </c>
      <c r="G58" s="9" t="s">
        <v>361</v>
      </c>
      <c r="H58" s="9" t="s">
        <v>362</v>
      </c>
      <c r="I58" s="9" t="s">
        <v>363</v>
      </c>
      <c r="J58" s="9" t="s">
        <v>364</v>
      </c>
      <c r="K58" s="9" t="s">
        <v>365</v>
      </c>
      <c r="L58" s="9" t="s">
        <v>366</v>
      </c>
      <c r="M58" s="9" t="s">
        <v>367</v>
      </c>
      <c r="N58" s="9" t="s">
        <v>368</v>
      </c>
      <c r="O58" s="17" t="s">
        <v>369</v>
      </c>
      <c r="P58" s="59" t="s">
        <v>370</v>
      </c>
      <c r="Q58" s="7" t="s">
        <v>371</v>
      </c>
      <c r="R58" s="7" t="s">
        <v>372</v>
      </c>
      <c r="S58" s="7" t="s">
        <v>373</v>
      </c>
      <c r="T58" s="7" t="s">
        <v>374</v>
      </c>
      <c r="U58" s="7" t="s">
        <v>375</v>
      </c>
      <c r="V58" s="7" t="s">
        <v>376</v>
      </c>
      <c r="W58" s="7" t="s">
        <v>377</v>
      </c>
      <c r="X58" s="4" t="s">
        <v>378</v>
      </c>
      <c r="Y58" s="9" t="s">
        <v>379</v>
      </c>
      <c r="Z58" s="9"/>
    </row>
    <row r="59" spans="1:26" ht="25.5">
      <c r="A59" s="1">
        <v>56</v>
      </c>
      <c r="B59" s="39" t="s">
        <v>380</v>
      </c>
      <c r="C59" s="36" t="s">
        <v>381</v>
      </c>
      <c r="D59" s="36" t="s">
        <v>382</v>
      </c>
      <c r="E59" s="36" t="s">
        <v>383</v>
      </c>
      <c r="F59" s="36" t="s">
        <v>384</v>
      </c>
      <c r="G59" s="8" t="s">
        <v>385</v>
      </c>
      <c r="H59" s="8" t="s">
        <v>381</v>
      </c>
      <c r="I59" s="8" t="s">
        <v>386</v>
      </c>
      <c r="J59" s="8" t="s">
        <v>387</v>
      </c>
      <c r="K59" s="8" t="s">
        <v>388</v>
      </c>
      <c r="L59" s="8" t="s">
        <v>389</v>
      </c>
      <c r="M59" s="8" t="s">
        <v>390</v>
      </c>
      <c r="N59" s="31" t="s">
        <v>391</v>
      </c>
      <c r="O59" s="31" t="s">
        <v>392</v>
      </c>
      <c r="P59" s="8" t="s">
        <v>393</v>
      </c>
      <c r="Q59" s="53" t="s">
        <v>394</v>
      </c>
      <c r="R59" s="53" t="s">
        <v>395</v>
      </c>
      <c r="S59" s="53" t="s">
        <v>381</v>
      </c>
      <c r="T59" s="53" t="s">
        <v>381</v>
      </c>
      <c r="U59" s="7" t="s">
        <v>396</v>
      </c>
      <c r="V59" s="8" t="s">
        <v>397</v>
      </c>
      <c r="W59" s="8" t="s">
        <v>398</v>
      </c>
      <c r="X59" s="4" t="s">
        <v>399</v>
      </c>
      <c r="Y59" s="8" t="s">
        <v>400</v>
      </c>
      <c r="Z59" s="8" t="s">
        <v>401</v>
      </c>
    </row>
    <row r="60" spans="1:28" s="60" customFormat="1" ht="25.5">
      <c r="A60" s="1">
        <v>57</v>
      </c>
      <c r="B60" s="5" t="s">
        <v>402</v>
      </c>
      <c r="C60" s="6" t="s">
        <v>403</v>
      </c>
      <c r="D60" s="6" t="s">
        <v>404</v>
      </c>
      <c r="E60" s="6" t="s">
        <v>405</v>
      </c>
      <c r="F60" s="6" t="s">
        <v>406</v>
      </c>
      <c r="G60" s="9" t="s">
        <v>131</v>
      </c>
      <c r="H60" s="9" t="s">
        <v>131</v>
      </c>
      <c r="I60" s="42"/>
      <c r="J60" s="9" t="s">
        <v>407</v>
      </c>
      <c r="K60" s="9" t="s">
        <v>131</v>
      </c>
      <c r="L60" s="9" t="s">
        <v>131</v>
      </c>
      <c r="M60" s="9" t="s">
        <v>131</v>
      </c>
      <c r="N60" s="17" t="s">
        <v>408</v>
      </c>
      <c r="O60" s="17" t="s">
        <v>409</v>
      </c>
      <c r="P60" s="9" t="s">
        <v>131</v>
      </c>
      <c r="Q60" s="7" t="s">
        <v>131</v>
      </c>
      <c r="R60" s="7" t="s">
        <v>131</v>
      </c>
      <c r="S60" s="7" t="s">
        <v>131</v>
      </c>
      <c r="T60" s="7" t="s">
        <v>131</v>
      </c>
      <c r="U60" s="4" t="s">
        <v>131</v>
      </c>
      <c r="V60" s="4" t="s">
        <v>131</v>
      </c>
      <c r="W60" s="4" t="s">
        <v>410</v>
      </c>
      <c r="X60" s="4" t="s">
        <v>399</v>
      </c>
      <c r="Y60" s="8" t="s">
        <v>411</v>
      </c>
      <c r="Z60" s="9" t="s">
        <v>412</v>
      </c>
      <c r="AB60" s="4" t="s">
        <v>413</v>
      </c>
    </row>
    <row r="61" spans="1:28" s="25" customFormat="1" ht="13.5" thickBot="1">
      <c r="A61" s="1">
        <v>58</v>
      </c>
      <c r="B61" s="21" t="s">
        <v>414</v>
      </c>
      <c r="C61" s="56" t="s">
        <v>415</v>
      </c>
      <c r="D61" s="22" t="s">
        <v>131</v>
      </c>
      <c r="E61" s="22" t="s">
        <v>131</v>
      </c>
      <c r="F61" s="22" t="s">
        <v>131</v>
      </c>
      <c r="G61" s="26" t="s">
        <v>416</v>
      </c>
      <c r="H61" s="26" t="s">
        <v>417</v>
      </c>
      <c r="I61" s="26" t="s">
        <v>418</v>
      </c>
      <c r="J61" s="26" t="s">
        <v>131</v>
      </c>
      <c r="K61" s="26" t="s">
        <v>131</v>
      </c>
      <c r="L61" s="26" t="s">
        <v>419</v>
      </c>
      <c r="M61" s="26" t="s">
        <v>420</v>
      </c>
      <c r="N61" s="58" t="s">
        <v>131</v>
      </c>
      <c r="O61" s="58" t="s">
        <v>421</v>
      </c>
      <c r="P61" s="26" t="s">
        <v>131</v>
      </c>
      <c r="Q61" s="57" t="s">
        <v>422</v>
      </c>
      <c r="R61" s="57" t="s">
        <v>423</v>
      </c>
      <c r="S61" s="57" t="s">
        <v>424</v>
      </c>
      <c r="T61" s="57" t="s">
        <v>425</v>
      </c>
      <c r="U61" s="25" t="s">
        <v>131</v>
      </c>
      <c r="V61" s="25" t="s">
        <v>426</v>
      </c>
      <c r="W61" s="25" t="s">
        <v>427</v>
      </c>
      <c r="X61" s="22" t="s">
        <v>428</v>
      </c>
      <c r="Y61" s="22" t="s">
        <v>429</v>
      </c>
      <c r="Z61" s="26" t="s">
        <v>430</v>
      </c>
      <c r="AB61" s="25" t="s">
        <v>431</v>
      </c>
    </row>
    <row r="62" spans="1:26" s="6" customFormat="1" ht="13.5" thickTop="1">
      <c r="A62" s="1">
        <v>59</v>
      </c>
      <c r="B62" s="27" t="s">
        <v>432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61" t="s">
        <v>433</v>
      </c>
      <c r="R62" s="61"/>
      <c r="S62" s="62" t="s">
        <v>433</v>
      </c>
      <c r="T62" s="62"/>
      <c r="U62" s="62" t="s">
        <v>433</v>
      </c>
      <c r="V62" s="62"/>
      <c r="W62" s="62"/>
      <c r="X62" s="36"/>
      <c r="Y62" s="36"/>
      <c r="Z62" s="63" t="s">
        <v>433</v>
      </c>
    </row>
    <row r="63" spans="1:27" ht="25.5">
      <c r="A63" s="1">
        <v>60</v>
      </c>
      <c r="B63" s="5" t="s">
        <v>434</v>
      </c>
      <c r="C63" s="6" t="s">
        <v>129</v>
      </c>
      <c r="D63" s="6" t="s">
        <v>129</v>
      </c>
      <c r="E63" s="6" t="s">
        <v>435</v>
      </c>
      <c r="F63" s="6" t="s">
        <v>436</v>
      </c>
      <c r="G63" s="6" t="s">
        <v>129</v>
      </c>
      <c r="H63" s="6" t="s">
        <v>437</v>
      </c>
      <c r="I63" s="9" t="s">
        <v>129</v>
      </c>
      <c r="J63" s="6" t="s">
        <v>129</v>
      </c>
      <c r="K63" s="6" t="s">
        <v>438</v>
      </c>
      <c r="L63" s="6" t="s">
        <v>129</v>
      </c>
      <c r="M63" s="6" t="s">
        <v>131</v>
      </c>
      <c r="N63" s="17" t="s">
        <v>129</v>
      </c>
      <c r="O63" s="17" t="s">
        <v>131</v>
      </c>
      <c r="P63" s="9" t="s">
        <v>131</v>
      </c>
      <c r="Q63" s="17" t="s">
        <v>439</v>
      </c>
      <c r="R63" s="17" t="s">
        <v>131</v>
      </c>
      <c r="S63" s="17" t="s">
        <v>129</v>
      </c>
      <c r="T63" s="17" t="s">
        <v>131</v>
      </c>
      <c r="U63" s="17" t="s">
        <v>129</v>
      </c>
      <c r="V63" s="17" t="s">
        <v>440</v>
      </c>
      <c r="W63" s="17" t="s">
        <v>131</v>
      </c>
      <c r="X63" s="4" t="s">
        <v>129</v>
      </c>
      <c r="Y63" s="8" t="s">
        <v>129</v>
      </c>
      <c r="Z63" s="9" t="s">
        <v>441</v>
      </c>
      <c r="AA63" s="3">
        <f aca="true" t="shared" si="4" ref="AA63:AA72">COUNTIF(B63:Y63,"Yes")</f>
        <v>11</v>
      </c>
    </row>
    <row r="64" spans="1:27" ht="25.5">
      <c r="A64" s="1">
        <v>61</v>
      </c>
      <c r="B64" s="39" t="s">
        <v>442</v>
      </c>
      <c r="C64" s="36" t="s">
        <v>129</v>
      </c>
      <c r="D64" s="36" t="s">
        <v>443</v>
      </c>
      <c r="E64" s="6" t="s">
        <v>435</v>
      </c>
      <c r="F64" s="6" t="s">
        <v>436</v>
      </c>
      <c r="G64" s="36" t="s">
        <v>131</v>
      </c>
      <c r="H64" s="36" t="s">
        <v>444</v>
      </c>
      <c r="I64" s="9" t="s">
        <v>129</v>
      </c>
      <c r="J64" s="36" t="s">
        <v>129</v>
      </c>
      <c r="K64" s="36" t="s">
        <v>445</v>
      </c>
      <c r="L64" s="36" t="s">
        <v>446</v>
      </c>
      <c r="M64" s="36" t="s">
        <v>131</v>
      </c>
      <c r="N64" s="17" t="s">
        <v>129</v>
      </c>
      <c r="O64" s="17" t="s">
        <v>131</v>
      </c>
      <c r="P64" s="9" t="s">
        <v>131</v>
      </c>
      <c r="Q64" s="17" t="s">
        <v>131</v>
      </c>
      <c r="R64" s="17" t="s">
        <v>131</v>
      </c>
      <c r="S64" s="17" t="s">
        <v>131</v>
      </c>
      <c r="T64" s="17" t="s">
        <v>131</v>
      </c>
      <c r="U64" s="17" t="s">
        <v>232</v>
      </c>
      <c r="V64" s="17" t="s">
        <v>440</v>
      </c>
      <c r="W64" s="17" t="s">
        <v>131</v>
      </c>
      <c r="X64" s="4" t="s">
        <v>129</v>
      </c>
      <c r="Y64" s="8" t="s">
        <v>131</v>
      </c>
      <c r="Z64" s="9" t="s">
        <v>447</v>
      </c>
      <c r="AA64" s="3">
        <f t="shared" si="4"/>
        <v>5</v>
      </c>
    </row>
    <row r="65" spans="1:27" ht="25.5">
      <c r="A65" s="1">
        <v>62</v>
      </c>
      <c r="B65" s="39" t="s">
        <v>448</v>
      </c>
      <c r="C65" s="36" t="s">
        <v>129</v>
      </c>
      <c r="D65" s="36" t="s">
        <v>449</v>
      </c>
      <c r="E65" s="36" t="s">
        <v>232</v>
      </c>
      <c r="F65" s="6" t="s">
        <v>436</v>
      </c>
      <c r="G65" s="36" t="s">
        <v>131</v>
      </c>
      <c r="H65" s="36" t="s">
        <v>450</v>
      </c>
      <c r="I65" s="9" t="s">
        <v>129</v>
      </c>
      <c r="J65" s="36" t="s">
        <v>129</v>
      </c>
      <c r="K65" s="36" t="s">
        <v>445</v>
      </c>
      <c r="L65" s="36" t="s">
        <v>131</v>
      </c>
      <c r="M65" s="36" t="s">
        <v>131</v>
      </c>
      <c r="N65" s="17" t="s">
        <v>129</v>
      </c>
      <c r="O65" s="17" t="s">
        <v>131</v>
      </c>
      <c r="P65" s="9" t="s">
        <v>131</v>
      </c>
      <c r="Q65" s="17" t="s">
        <v>131</v>
      </c>
      <c r="R65" s="17" t="s">
        <v>131</v>
      </c>
      <c r="S65" s="17" t="s">
        <v>451</v>
      </c>
      <c r="T65" s="17" t="s">
        <v>131</v>
      </c>
      <c r="U65" s="17" t="s">
        <v>232</v>
      </c>
      <c r="V65" s="17" t="s">
        <v>440</v>
      </c>
      <c r="W65" s="17" t="s">
        <v>131</v>
      </c>
      <c r="X65" s="4" t="s">
        <v>131</v>
      </c>
      <c r="Y65" s="8" t="s">
        <v>129</v>
      </c>
      <c r="Z65" s="9" t="s">
        <v>452</v>
      </c>
      <c r="AA65" s="3">
        <f t="shared" si="4"/>
        <v>5</v>
      </c>
    </row>
    <row r="66" spans="1:27" ht="12.75">
      <c r="A66" s="1">
        <v>63</v>
      </c>
      <c r="B66" s="5" t="s">
        <v>453</v>
      </c>
      <c r="C66" s="6" t="s">
        <v>129</v>
      </c>
      <c r="D66" s="6" t="s">
        <v>131</v>
      </c>
      <c r="E66" s="6" t="s">
        <v>232</v>
      </c>
      <c r="F66" s="6" t="s">
        <v>131</v>
      </c>
      <c r="G66" s="6" t="s">
        <v>131</v>
      </c>
      <c r="H66" s="6" t="s">
        <v>131</v>
      </c>
      <c r="I66" s="9" t="s">
        <v>131</v>
      </c>
      <c r="J66" s="6" t="s">
        <v>131</v>
      </c>
      <c r="K66" s="6" t="s">
        <v>131</v>
      </c>
      <c r="L66" s="6" t="s">
        <v>131</v>
      </c>
      <c r="M66" s="6" t="s">
        <v>131</v>
      </c>
      <c r="N66" s="17" t="s">
        <v>131</v>
      </c>
      <c r="O66" s="17" t="s">
        <v>131</v>
      </c>
      <c r="P66" s="9" t="s">
        <v>454</v>
      </c>
      <c r="Q66" s="17" t="s">
        <v>455</v>
      </c>
      <c r="R66" s="17" t="s">
        <v>131</v>
      </c>
      <c r="S66" s="17" t="s">
        <v>129</v>
      </c>
      <c r="T66" s="17" t="s">
        <v>131</v>
      </c>
      <c r="U66" s="17" t="s">
        <v>129</v>
      </c>
      <c r="V66" s="17" t="s">
        <v>129</v>
      </c>
      <c r="W66" s="17" t="s">
        <v>131</v>
      </c>
      <c r="X66" s="4" t="s">
        <v>131</v>
      </c>
      <c r="Y66" s="8" t="s">
        <v>131</v>
      </c>
      <c r="Z66" s="9" t="s">
        <v>456</v>
      </c>
      <c r="AA66" s="3">
        <f t="shared" si="4"/>
        <v>4</v>
      </c>
    </row>
    <row r="67" spans="1:27" ht="12.75">
      <c r="A67" s="1">
        <v>64</v>
      </c>
      <c r="B67" s="5" t="s">
        <v>457</v>
      </c>
      <c r="C67" s="6" t="s">
        <v>129</v>
      </c>
      <c r="D67" s="6" t="s">
        <v>129</v>
      </c>
      <c r="E67" s="6" t="s">
        <v>435</v>
      </c>
      <c r="F67" s="6" t="s">
        <v>129</v>
      </c>
      <c r="G67" s="6" t="s">
        <v>129</v>
      </c>
      <c r="H67" s="6" t="s">
        <v>129</v>
      </c>
      <c r="I67" s="9" t="s">
        <v>129</v>
      </c>
      <c r="J67" s="6" t="s">
        <v>129</v>
      </c>
      <c r="K67" s="6" t="s">
        <v>129</v>
      </c>
      <c r="L67" s="6" t="s">
        <v>129</v>
      </c>
      <c r="M67" s="6" t="s">
        <v>131</v>
      </c>
      <c r="N67" s="17" t="s">
        <v>129</v>
      </c>
      <c r="O67" s="17" t="s">
        <v>129</v>
      </c>
      <c r="P67" s="9" t="s">
        <v>129</v>
      </c>
      <c r="Q67" s="17" t="s">
        <v>131</v>
      </c>
      <c r="R67" s="17" t="s">
        <v>129</v>
      </c>
      <c r="S67" s="17" t="s">
        <v>129</v>
      </c>
      <c r="T67" s="17" t="s">
        <v>131</v>
      </c>
      <c r="U67" s="17" t="s">
        <v>129</v>
      </c>
      <c r="V67" s="17" t="s">
        <v>129</v>
      </c>
      <c r="W67" s="17" t="s">
        <v>129</v>
      </c>
      <c r="X67" s="4" t="s">
        <v>131</v>
      </c>
      <c r="Y67" s="8" t="s">
        <v>129</v>
      </c>
      <c r="Z67" s="9" t="s">
        <v>458</v>
      </c>
      <c r="AA67" s="3">
        <f t="shared" si="4"/>
        <v>18</v>
      </c>
    </row>
    <row r="68" spans="1:27" ht="12.75">
      <c r="A68" s="1">
        <v>65</v>
      </c>
      <c r="B68" s="5" t="s">
        <v>459</v>
      </c>
      <c r="C68" s="6" t="s">
        <v>131</v>
      </c>
      <c r="D68" s="6" t="s">
        <v>131</v>
      </c>
      <c r="E68" s="17" t="s">
        <v>131</v>
      </c>
      <c r="F68" s="17" t="s">
        <v>131</v>
      </c>
      <c r="G68" s="17" t="s">
        <v>131</v>
      </c>
      <c r="H68" s="17" t="s">
        <v>131</v>
      </c>
      <c r="I68" s="17" t="s">
        <v>131</v>
      </c>
      <c r="J68" s="17" t="s">
        <v>131</v>
      </c>
      <c r="K68" s="17" t="s">
        <v>131</v>
      </c>
      <c r="L68" s="17" t="s">
        <v>131</v>
      </c>
      <c r="M68" s="17" t="s">
        <v>129</v>
      </c>
      <c r="N68" s="17" t="s">
        <v>129</v>
      </c>
      <c r="O68" s="17" t="s">
        <v>131</v>
      </c>
      <c r="P68" s="17" t="s">
        <v>131</v>
      </c>
      <c r="Q68" s="17" t="s">
        <v>131</v>
      </c>
      <c r="R68" s="17" t="s">
        <v>129</v>
      </c>
      <c r="S68" s="17" t="s">
        <v>131</v>
      </c>
      <c r="T68" s="17" t="s">
        <v>129</v>
      </c>
      <c r="U68" s="17" t="s">
        <v>131</v>
      </c>
      <c r="V68" s="17" t="s">
        <v>131</v>
      </c>
      <c r="W68" s="17" t="s">
        <v>131</v>
      </c>
      <c r="X68" s="4" t="s">
        <v>131</v>
      </c>
      <c r="Y68" s="8" t="s">
        <v>129</v>
      </c>
      <c r="Z68" s="17" t="s">
        <v>460</v>
      </c>
      <c r="AA68" s="3">
        <f t="shared" si="4"/>
        <v>5</v>
      </c>
    </row>
    <row r="69" spans="1:27" ht="12.75">
      <c r="A69" s="1">
        <v>66</v>
      </c>
      <c r="B69" s="5" t="s">
        <v>461</v>
      </c>
      <c r="C69" s="6" t="s">
        <v>131</v>
      </c>
      <c r="D69" s="6" t="s">
        <v>131</v>
      </c>
      <c r="E69" s="17" t="s">
        <v>131</v>
      </c>
      <c r="F69" s="17" t="s">
        <v>131</v>
      </c>
      <c r="G69" s="17" t="s">
        <v>131</v>
      </c>
      <c r="H69" s="17" t="s">
        <v>131</v>
      </c>
      <c r="I69" s="17" t="s">
        <v>131</v>
      </c>
      <c r="J69" s="17" t="s">
        <v>131</v>
      </c>
      <c r="K69" s="17" t="s">
        <v>131</v>
      </c>
      <c r="L69" s="17" t="s">
        <v>131</v>
      </c>
      <c r="M69" s="17" t="s">
        <v>131</v>
      </c>
      <c r="N69" s="17" t="s">
        <v>129</v>
      </c>
      <c r="O69" s="17" t="s">
        <v>131</v>
      </c>
      <c r="P69" s="17" t="s">
        <v>131</v>
      </c>
      <c r="Q69" s="17" t="s">
        <v>131</v>
      </c>
      <c r="R69" s="17" t="s">
        <v>131</v>
      </c>
      <c r="S69" s="17" t="s">
        <v>131</v>
      </c>
      <c r="T69" s="17" t="s">
        <v>131</v>
      </c>
      <c r="U69" s="17" t="s">
        <v>131</v>
      </c>
      <c r="V69" s="17" t="s">
        <v>131</v>
      </c>
      <c r="W69" s="17" t="s">
        <v>131</v>
      </c>
      <c r="X69" s="4" t="s">
        <v>131</v>
      </c>
      <c r="Y69" s="8" t="s">
        <v>131</v>
      </c>
      <c r="Z69" s="17" t="s">
        <v>462</v>
      </c>
      <c r="AA69" s="3">
        <f t="shared" si="4"/>
        <v>1</v>
      </c>
    </row>
    <row r="70" spans="1:27" ht="12.75">
      <c r="A70" s="1">
        <v>67</v>
      </c>
      <c r="B70" s="5" t="s">
        <v>463</v>
      </c>
      <c r="C70" s="6" t="s">
        <v>129</v>
      </c>
      <c r="D70" s="6" t="s">
        <v>131</v>
      </c>
      <c r="E70" s="17" t="s">
        <v>131</v>
      </c>
      <c r="F70" s="17" t="s">
        <v>131</v>
      </c>
      <c r="G70" s="17" t="s">
        <v>131</v>
      </c>
      <c r="H70" s="17" t="s">
        <v>131</v>
      </c>
      <c r="I70" s="9" t="s">
        <v>131</v>
      </c>
      <c r="J70" s="17" t="s">
        <v>131</v>
      </c>
      <c r="K70" s="17" t="s">
        <v>131</v>
      </c>
      <c r="L70" s="17" t="s">
        <v>131</v>
      </c>
      <c r="M70" s="17" t="s">
        <v>131</v>
      </c>
      <c r="N70" s="17" t="s">
        <v>129</v>
      </c>
      <c r="O70" s="17" t="s">
        <v>131</v>
      </c>
      <c r="P70" s="17" t="s">
        <v>131</v>
      </c>
      <c r="Q70" s="17" t="s">
        <v>131</v>
      </c>
      <c r="R70" s="17" t="s">
        <v>131</v>
      </c>
      <c r="S70" s="17" t="s">
        <v>129</v>
      </c>
      <c r="T70" s="17" t="s">
        <v>131</v>
      </c>
      <c r="U70" s="17" t="s">
        <v>131</v>
      </c>
      <c r="V70" s="17" t="s">
        <v>131</v>
      </c>
      <c r="W70" s="17" t="s">
        <v>131</v>
      </c>
      <c r="X70" s="4" t="s">
        <v>131</v>
      </c>
      <c r="Y70" s="8" t="s">
        <v>131</v>
      </c>
      <c r="Z70" s="3" t="s">
        <v>464</v>
      </c>
      <c r="AA70" s="3">
        <f t="shared" si="4"/>
        <v>3</v>
      </c>
    </row>
    <row r="71" spans="1:27" ht="12.75">
      <c r="A71" s="1">
        <v>68</v>
      </c>
      <c r="B71" s="5" t="s">
        <v>465</v>
      </c>
      <c r="C71" s="6" t="s">
        <v>129</v>
      </c>
      <c r="D71" s="6" t="s">
        <v>129</v>
      </c>
      <c r="E71" s="9" t="s">
        <v>466</v>
      </c>
      <c r="F71" s="9" t="s">
        <v>129</v>
      </c>
      <c r="G71" s="9" t="s">
        <v>129</v>
      </c>
      <c r="H71" s="9" t="s">
        <v>129</v>
      </c>
      <c r="I71" s="9" t="s">
        <v>129</v>
      </c>
      <c r="J71" s="9" t="s">
        <v>129</v>
      </c>
      <c r="K71" s="9" t="s">
        <v>129</v>
      </c>
      <c r="L71" s="9" t="s">
        <v>129</v>
      </c>
      <c r="M71" s="9" t="s">
        <v>129</v>
      </c>
      <c r="N71" s="17" t="s">
        <v>129</v>
      </c>
      <c r="O71" s="17" t="s">
        <v>129</v>
      </c>
      <c r="P71" s="9" t="s">
        <v>129</v>
      </c>
      <c r="Q71" s="17" t="s">
        <v>129</v>
      </c>
      <c r="R71" s="17" t="s">
        <v>129</v>
      </c>
      <c r="S71" s="17" t="s">
        <v>129</v>
      </c>
      <c r="T71" s="17" t="s">
        <v>129</v>
      </c>
      <c r="U71" s="17" t="s">
        <v>129</v>
      </c>
      <c r="V71" s="17" t="s">
        <v>129</v>
      </c>
      <c r="W71" s="64" t="s">
        <v>467</v>
      </c>
      <c r="X71" s="4" t="s">
        <v>129</v>
      </c>
      <c r="Y71" s="8" t="s">
        <v>129</v>
      </c>
      <c r="Z71" s="9" t="s">
        <v>468</v>
      </c>
      <c r="AA71" s="3">
        <f t="shared" si="4"/>
        <v>21</v>
      </c>
    </row>
    <row r="72" spans="1:27" ht="12.75">
      <c r="A72" s="1">
        <v>69</v>
      </c>
      <c r="B72" s="5" t="s">
        <v>469</v>
      </c>
      <c r="D72" s="6" t="s">
        <v>129</v>
      </c>
      <c r="E72" s="17" t="s">
        <v>129</v>
      </c>
      <c r="F72" s="17" t="s">
        <v>470</v>
      </c>
      <c r="G72" s="17" t="s">
        <v>129</v>
      </c>
      <c r="H72" s="17" t="s">
        <v>129</v>
      </c>
      <c r="I72" s="9" t="s">
        <v>129</v>
      </c>
      <c r="J72" s="17" t="s">
        <v>129</v>
      </c>
      <c r="K72" s="17" t="s">
        <v>129</v>
      </c>
      <c r="L72" s="17" t="s">
        <v>129</v>
      </c>
      <c r="M72" s="17" t="s">
        <v>129</v>
      </c>
      <c r="N72" s="17" t="s">
        <v>129</v>
      </c>
      <c r="O72" s="17" t="s">
        <v>129</v>
      </c>
      <c r="P72" s="17" t="s">
        <v>129</v>
      </c>
      <c r="Q72" s="17" t="s">
        <v>129</v>
      </c>
      <c r="R72" s="17" t="s">
        <v>131</v>
      </c>
      <c r="S72" s="17" t="s">
        <v>129</v>
      </c>
      <c r="T72" s="17" t="s">
        <v>129</v>
      </c>
      <c r="U72" s="17" t="s">
        <v>129</v>
      </c>
      <c r="V72" s="17" t="s">
        <v>129</v>
      </c>
      <c r="W72" s="17" t="s">
        <v>129</v>
      </c>
      <c r="X72" s="4" t="s">
        <v>129</v>
      </c>
      <c r="Y72" s="8" t="s">
        <v>129</v>
      </c>
      <c r="Z72" s="17" t="s">
        <v>471</v>
      </c>
      <c r="AA72" s="3">
        <f t="shared" si="4"/>
        <v>20</v>
      </c>
    </row>
    <row r="73" spans="1:26" s="25" customFormat="1" ht="26.25" thickBot="1">
      <c r="A73" s="1">
        <v>70</v>
      </c>
      <c r="B73" s="33" t="s">
        <v>472</v>
      </c>
      <c r="E73" s="34" t="s">
        <v>473</v>
      </c>
      <c r="F73" s="34"/>
      <c r="G73" s="34"/>
      <c r="H73" s="34"/>
      <c r="I73" s="34"/>
      <c r="J73" s="34" t="s">
        <v>474</v>
      </c>
      <c r="K73" s="34"/>
      <c r="L73" s="34"/>
      <c r="M73" s="34"/>
      <c r="N73" s="40" t="s">
        <v>475</v>
      </c>
      <c r="O73" s="40" t="s">
        <v>476</v>
      </c>
      <c r="P73" s="34" t="s">
        <v>477</v>
      </c>
      <c r="Q73" s="23" t="s">
        <v>232</v>
      </c>
      <c r="R73" s="23"/>
      <c r="S73" s="23" t="s">
        <v>478</v>
      </c>
      <c r="T73" s="23"/>
      <c r="U73" s="40" t="s">
        <v>232</v>
      </c>
      <c r="V73" s="40"/>
      <c r="W73" s="40" t="s">
        <v>479</v>
      </c>
      <c r="X73" s="22"/>
      <c r="Y73" s="22" t="s">
        <v>480</v>
      </c>
      <c r="Z73" s="34"/>
    </row>
    <row r="74" spans="1:20" ht="11.25" customHeight="1" thickTop="1">
      <c r="A74" s="1">
        <v>71</v>
      </c>
      <c r="B74" s="27" t="s">
        <v>481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S74" s="7"/>
      <c r="T74" s="7"/>
    </row>
    <row r="75" spans="1:27" ht="12.75">
      <c r="A75" s="1">
        <v>72</v>
      </c>
      <c r="B75" s="5" t="s">
        <v>482</v>
      </c>
      <c r="C75" s="6" t="s">
        <v>129</v>
      </c>
      <c r="D75" s="6" t="s">
        <v>129</v>
      </c>
      <c r="E75" s="9" t="s">
        <v>483</v>
      </c>
      <c r="F75" s="9" t="s">
        <v>129</v>
      </c>
      <c r="G75" s="9" t="s">
        <v>129</v>
      </c>
      <c r="H75" s="9" t="s">
        <v>129</v>
      </c>
      <c r="I75" s="6" t="s">
        <v>129</v>
      </c>
      <c r="J75" s="9" t="s">
        <v>129</v>
      </c>
      <c r="K75" s="9" t="s">
        <v>129</v>
      </c>
      <c r="L75" s="9" t="s">
        <v>131</v>
      </c>
      <c r="M75" s="9" t="s">
        <v>129</v>
      </c>
      <c r="N75" s="17" t="s">
        <v>129</v>
      </c>
      <c r="O75" s="17" t="s">
        <v>129</v>
      </c>
      <c r="P75" s="9" t="s">
        <v>129</v>
      </c>
      <c r="Q75" s="17" t="s">
        <v>129</v>
      </c>
      <c r="R75" s="17" t="s">
        <v>129</v>
      </c>
      <c r="S75" s="17" t="s">
        <v>129</v>
      </c>
      <c r="T75" s="17" t="s">
        <v>129</v>
      </c>
      <c r="U75" s="17" t="s">
        <v>131</v>
      </c>
      <c r="V75" s="17" t="s">
        <v>129</v>
      </c>
      <c r="W75" s="17" t="s">
        <v>129</v>
      </c>
      <c r="X75" s="4" t="s">
        <v>129</v>
      </c>
      <c r="Y75" s="8" t="s">
        <v>129</v>
      </c>
      <c r="Z75" s="9" t="s">
        <v>484</v>
      </c>
      <c r="AA75" s="3">
        <f aca="true" t="shared" si="5" ref="AA75:AA89">COUNTIF(B75:Y75,"Yes")</f>
        <v>20</v>
      </c>
    </row>
    <row r="76" spans="1:27" ht="12.75">
      <c r="A76" s="1">
        <v>73</v>
      </c>
      <c r="B76" s="5" t="s">
        <v>485</v>
      </c>
      <c r="C76" s="6" t="s">
        <v>129</v>
      </c>
      <c r="D76" s="6" t="s">
        <v>131</v>
      </c>
      <c r="E76" s="9" t="s">
        <v>131</v>
      </c>
      <c r="F76" s="9" t="s">
        <v>129</v>
      </c>
      <c r="G76" s="9" t="s">
        <v>129</v>
      </c>
      <c r="H76" s="9" t="s">
        <v>129</v>
      </c>
      <c r="I76" s="6" t="s">
        <v>129</v>
      </c>
      <c r="J76" s="9" t="s">
        <v>131</v>
      </c>
      <c r="K76" s="9" t="s">
        <v>129</v>
      </c>
      <c r="L76" s="9" t="s">
        <v>129</v>
      </c>
      <c r="M76" s="9" t="s">
        <v>131</v>
      </c>
      <c r="N76" s="17" t="s">
        <v>129</v>
      </c>
      <c r="O76" s="17" t="s">
        <v>131</v>
      </c>
      <c r="P76" s="9" t="s">
        <v>131</v>
      </c>
      <c r="Q76" s="17" t="s">
        <v>129</v>
      </c>
      <c r="R76" s="17" t="s">
        <v>129</v>
      </c>
      <c r="S76" s="17" t="s">
        <v>129</v>
      </c>
      <c r="T76" s="17" t="s">
        <v>129</v>
      </c>
      <c r="U76" s="17" t="s">
        <v>129</v>
      </c>
      <c r="V76" s="17" t="s">
        <v>129</v>
      </c>
      <c r="W76" s="17" t="s">
        <v>131</v>
      </c>
      <c r="X76" s="4" t="s">
        <v>131</v>
      </c>
      <c r="Y76" s="8" t="s">
        <v>129</v>
      </c>
      <c r="Z76" s="9" t="s">
        <v>486</v>
      </c>
      <c r="AA76" s="3">
        <f t="shared" si="5"/>
        <v>15</v>
      </c>
    </row>
    <row r="77" spans="1:27" ht="12.75">
      <c r="A77" s="1">
        <v>74</v>
      </c>
      <c r="B77" s="5" t="s">
        <v>487</v>
      </c>
      <c r="C77" s="6" t="s">
        <v>131</v>
      </c>
      <c r="D77" s="6" t="s">
        <v>129</v>
      </c>
      <c r="E77" s="9" t="s">
        <v>129</v>
      </c>
      <c r="F77" s="9" t="s">
        <v>131</v>
      </c>
      <c r="G77" s="9" t="s">
        <v>131</v>
      </c>
      <c r="H77" s="9" t="s">
        <v>129</v>
      </c>
      <c r="I77" s="6" t="s">
        <v>131</v>
      </c>
      <c r="J77" s="9" t="s">
        <v>131</v>
      </c>
      <c r="K77" s="9" t="s">
        <v>131</v>
      </c>
      <c r="L77" s="9" t="s">
        <v>131</v>
      </c>
      <c r="M77" s="9" t="s">
        <v>131</v>
      </c>
      <c r="N77" s="17" t="s">
        <v>131</v>
      </c>
      <c r="O77" s="17" t="s">
        <v>131</v>
      </c>
      <c r="P77" s="9" t="s">
        <v>131</v>
      </c>
      <c r="Q77" s="17" t="s">
        <v>131</v>
      </c>
      <c r="R77" s="17" t="s">
        <v>129</v>
      </c>
      <c r="S77" s="17" t="s">
        <v>131</v>
      </c>
      <c r="T77" s="17" t="s">
        <v>131</v>
      </c>
      <c r="U77" s="17" t="s">
        <v>131</v>
      </c>
      <c r="V77" s="17" t="s">
        <v>131</v>
      </c>
      <c r="W77" s="17" t="s">
        <v>131</v>
      </c>
      <c r="X77" s="4" t="s">
        <v>131</v>
      </c>
      <c r="Y77" s="8" t="s">
        <v>131</v>
      </c>
      <c r="Z77" s="9" t="s">
        <v>488</v>
      </c>
      <c r="AA77" s="3">
        <f t="shared" si="5"/>
        <v>4</v>
      </c>
    </row>
    <row r="78" spans="1:27" ht="12.75">
      <c r="A78" s="1">
        <v>75</v>
      </c>
      <c r="B78" s="5" t="s">
        <v>489</v>
      </c>
      <c r="C78" s="6" t="s">
        <v>129</v>
      </c>
      <c r="D78" s="6" t="s">
        <v>131</v>
      </c>
      <c r="E78" s="9" t="s">
        <v>131</v>
      </c>
      <c r="F78" s="9" t="s">
        <v>490</v>
      </c>
      <c r="G78" s="9" t="s">
        <v>131</v>
      </c>
      <c r="H78" s="9" t="s">
        <v>129</v>
      </c>
      <c r="I78" s="6" t="s">
        <v>131</v>
      </c>
      <c r="J78" s="9" t="s">
        <v>131</v>
      </c>
      <c r="K78" s="9" t="s">
        <v>129</v>
      </c>
      <c r="L78" s="9" t="s">
        <v>131</v>
      </c>
      <c r="M78" s="9" t="s">
        <v>131</v>
      </c>
      <c r="N78" s="17" t="s">
        <v>491</v>
      </c>
      <c r="O78" s="17" t="s">
        <v>492</v>
      </c>
      <c r="P78" s="9" t="s">
        <v>131</v>
      </c>
      <c r="Q78" s="17" t="s">
        <v>129</v>
      </c>
      <c r="R78" s="17" t="s">
        <v>129</v>
      </c>
      <c r="S78" s="17" t="s">
        <v>131</v>
      </c>
      <c r="T78" s="17" t="s">
        <v>129</v>
      </c>
      <c r="U78" s="17" t="s">
        <v>131</v>
      </c>
      <c r="V78" s="17" t="s">
        <v>131</v>
      </c>
      <c r="W78" s="17" t="s">
        <v>131</v>
      </c>
      <c r="X78" s="4" t="s">
        <v>129</v>
      </c>
      <c r="Y78" s="8" t="s">
        <v>131</v>
      </c>
      <c r="Z78" s="9" t="s">
        <v>493</v>
      </c>
      <c r="AA78" s="3">
        <f t="shared" si="5"/>
        <v>7</v>
      </c>
    </row>
    <row r="79" spans="1:27" ht="12.75">
      <c r="A79" s="1">
        <v>76</v>
      </c>
      <c r="B79" s="5" t="s">
        <v>494</v>
      </c>
      <c r="C79" s="6" t="s">
        <v>129</v>
      </c>
      <c r="D79" s="6" t="s">
        <v>131</v>
      </c>
      <c r="E79" s="9" t="s">
        <v>131</v>
      </c>
      <c r="F79" s="9" t="s">
        <v>129</v>
      </c>
      <c r="G79" s="9" t="s">
        <v>131</v>
      </c>
      <c r="H79" s="9" t="s">
        <v>129</v>
      </c>
      <c r="I79" s="6" t="s">
        <v>129</v>
      </c>
      <c r="J79" s="9" t="s">
        <v>129</v>
      </c>
      <c r="K79" s="9" t="s">
        <v>129</v>
      </c>
      <c r="L79" s="9" t="s">
        <v>129</v>
      </c>
      <c r="M79" s="9" t="s">
        <v>129</v>
      </c>
      <c r="N79" s="17" t="s">
        <v>495</v>
      </c>
      <c r="O79" s="17" t="s">
        <v>496</v>
      </c>
      <c r="P79" s="9" t="s">
        <v>131</v>
      </c>
      <c r="Q79" s="17" t="s">
        <v>497</v>
      </c>
      <c r="R79" s="17" t="s">
        <v>129</v>
      </c>
      <c r="S79" s="17" t="s">
        <v>131</v>
      </c>
      <c r="T79" s="17" t="s">
        <v>129</v>
      </c>
      <c r="U79" s="17" t="s">
        <v>131</v>
      </c>
      <c r="V79" s="17" t="s">
        <v>131</v>
      </c>
      <c r="W79" s="17" t="s">
        <v>131</v>
      </c>
      <c r="X79" s="4" t="s">
        <v>129</v>
      </c>
      <c r="Y79" s="8" t="s">
        <v>131</v>
      </c>
      <c r="Z79" s="9" t="s">
        <v>498</v>
      </c>
      <c r="AA79" s="3">
        <f t="shared" si="5"/>
        <v>11</v>
      </c>
    </row>
    <row r="80" spans="1:27" ht="12.75">
      <c r="A80" s="1">
        <v>77</v>
      </c>
      <c r="B80" s="5" t="s">
        <v>499</v>
      </c>
      <c r="C80" s="6" t="s">
        <v>131</v>
      </c>
      <c r="D80" s="6" t="s">
        <v>131</v>
      </c>
      <c r="E80" s="17" t="s">
        <v>232</v>
      </c>
      <c r="F80" s="17" t="s">
        <v>129</v>
      </c>
      <c r="G80" s="17" t="s">
        <v>131</v>
      </c>
      <c r="H80" s="17" t="s">
        <v>131</v>
      </c>
      <c r="I80" s="6" t="s">
        <v>131</v>
      </c>
      <c r="J80" s="17" t="s">
        <v>131</v>
      </c>
      <c r="K80" s="17" t="s">
        <v>131</v>
      </c>
      <c r="L80" s="17" t="s">
        <v>131</v>
      </c>
      <c r="M80" s="17" t="s">
        <v>131</v>
      </c>
      <c r="N80" s="17" t="s">
        <v>131</v>
      </c>
      <c r="O80" s="17" t="s">
        <v>131</v>
      </c>
      <c r="P80" s="17" t="s">
        <v>131</v>
      </c>
      <c r="Q80" s="17" t="s">
        <v>129</v>
      </c>
      <c r="R80" s="17" t="s">
        <v>500</v>
      </c>
      <c r="S80" s="17" t="s">
        <v>131</v>
      </c>
      <c r="T80" s="17" t="s">
        <v>131</v>
      </c>
      <c r="U80" s="17" t="s">
        <v>131</v>
      </c>
      <c r="V80" s="17" t="s">
        <v>131</v>
      </c>
      <c r="W80" s="17" t="s">
        <v>129</v>
      </c>
      <c r="X80" s="4" t="s">
        <v>131</v>
      </c>
      <c r="Y80" s="8" t="s">
        <v>131</v>
      </c>
      <c r="Z80" s="17" t="s">
        <v>501</v>
      </c>
      <c r="AA80" s="3">
        <f t="shared" si="5"/>
        <v>3</v>
      </c>
    </row>
    <row r="81" spans="1:27" ht="12.75">
      <c r="A81" s="1">
        <v>78</v>
      </c>
      <c r="B81" s="5" t="s">
        <v>502</v>
      </c>
      <c r="C81" s="6" t="s">
        <v>129</v>
      </c>
      <c r="D81" s="6" t="s">
        <v>131</v>
      </c>
      <c r="E81" s="17" t="s">
        <v>131</v>
      </c>
      <c r="F81" s="17" t="s">
        <v>131</v>
      </c>
      <c r="G81" s="17" t="s">
        <v>503</v>
      </c>
      <c r="H81" s="17" t="s">
        <v>504</v>
      </c>
      <c r="I81" s="6" t="s">
        <v>505</v>
      </c>
      <c r="J81" s="17" t="s">
        <v>131</v>
      </c>
      <c r="K81" s="17" t="s">
        <v>129</v>
      </c>
      <c r="L81" s="17" t="s">
        <v>506</v>
      </c>
      <c r="M81" s="17" t="s">
        <v>131</v>
      </c>
      <c r="N81" s="17" t="s">
        <v>507</v>
      </c>
      <c r="O81" s="17" t="s">
        <v>131</v>
      </c>
      <c r="P81" s="17" t="s">
        <v>131</v>
      </c>
      <c r="Q81" s="17" t="s">
        <v>506</v>
      </c>
      <c r="R81" s="17" t="s">
        <v>506</v>
      </c>
      <c r="S81" s="17" t="s">
        <v>506</v>
      </c>
      <c r="T81" s="17" t="s">
        <v>506</v>
      </c>
      <c r="U81" s="17" t="s">
        <v>506</v>
      </c>
      <c r="V81" s="17" t="s">
        <v>129</v>
      </c>
      <c r="W81" s="17" t="s">
        <v>506</v>
      </c>
      <c r="X81" s="4" t="s">
        <v>129</v>
      </c>
      <c r="Y81" s="8" t="s">
        <v>506</v>
      </c>
      <c r="Z81" s="17" t="s">
        <v>508</v>
      </c>
      <c r="AA81" s="3">
        <f t="shared" si="5"/>
        <v>4</v>
      </c>
    </row>
    <row r="82" spans="1:27" ht="12.75">
      <c r="A82" s="1">
        <v>79</v>
      </c>
      <c r="B82" s="5" t="s">
        <v>509</v>
      </c>
      <c r="C82" s="6" t="s">
        <v>131</v>
      </c>
      <c r="D82" s="6" t="s">
        <v>131</v>
      </c>
      <c r="E82" s="9" t="s">
        <v>232</v>
      </c>
      <c r="F82" s="9" t="s">
        <v>131</v>
      </c>
      <c r="G82" s="9" t="s">
        <v>510</v>
      </c>
      <c r="H82" s="9" t="s">
        <v>129</v>
      </c>
      <c r="I82" s="6" t="s">
        <v>131</v>
      </c>
      <c r="J82" s="9" t="s">
        <v>131</v>
      </c>
      <c r="K82" s="9" t="s">
        <v>129</v>
      </c>
      <c r="L82" s="9" t="s">
        <v>131</v>
      </c>
      <c r="M82" s="9" t="s">
        <v>131</v>
      </c>
      <c r="N82" s="17" t="s">
        <v>131</v>
      </c>
      <c r="O82" s="17" t="s">
        <v>511</v>
      </c>
      <c r="P82" s="9" t="s">
        <v>131</v>
      </c>
      <c r="Q82" s="17" t="s">
        <v>129</v>
      </c>
      <c r="R82" s="17" t="s">
        <v>129</v>
      </c>
      <c r="S82" s="17" t="s">
        <v>131</v>
      </c>
      <c r="T82" s="17" t="s">
        <v>129</v>
      </c>
      <c r="U82" s="17" t="s">
        <v>131</v>
      </c>
      <c r="V82" s="17" t="s">
        <v>131</v>
      </c>
      <c r="W82" s="17" t="s">
        <v>129</v>
      </c>
      <c r="X82" s="4" t="s">
        <v>129</v>
      </c>
      <c r="Y82" s="8" t="s">
        <v>131</v>
      </c>
      <c r="Z82" s="9" t="s">
        <v>512</v>
      </c>
      <c r="AA82" s="3">
        <f t="shared" si="5"/>
        <v>7</v>
      </c>
    </row>
    <row r="83" spans="1:27" ht="12.75">
      <c r="A83" s="1">
        <v>80</v>
      </c>
      <c r="B83" s="5" t="s">
        <v>513</v>
      </c>
      <c r="C83" s="6" t="s">
        <v>131</v>
      </c>
      <c r="D83" s="6" t="s">
        <v>131</v>
      </c>
      <c r="E83" s="9" t="s">
        <v>232</v>
      </c>
      <c r="F83" s="9" t="s">
        <v>131</v>
      </c>
      <c r="G83" s="9" t="s">
        <v>131</v>
      </c>
      <c r="H83" s="9" t="s">
        <v>131</v>
      </c>
      <c r="I83" s="6" t="s">
        <v>131</v>
      </c>
      <c r="J83" s="9" t="s">
        <v>131</v>
      </c>
      <c r="K83" s="9" t="s">
        <v>131</v>
      </c>
      <c r="L83" s="9" t="s">
        <v>131</v>
      </c>
      <c r="M83" s="9" t="s">
        <v>131</v>
      </c>
      <c r="N83" s="17" t="s">
        <v>131</v>
      </c>
      <c r="O83" s="17" t="s">
        <v>131</v>
      </c>
      <c r="P83" s="9" t="s">
        <v>131</v>
      </c>
      <c r="Q83" s="17" t="s">
        <v>129</v>
      </c>
      <c r="R83" s="17" t="s">
        <v>131</v>
      </c>
      <c r="S83" s="17" t="s">
        <v>131</v>
      </c>
      <c r="T83" s="17" t="s">
        <v>131</v>
      </c>
      <c r="U83" s="17" t="s">
        <v>131</v>
      </c>
      <c r="V83" s="17" t="s">
        <v>131</v>
      </c>
      <c r="W83" s="17" t="s">
        <v>131</v>
      </c>
      <c r="X83" s="4" t="s">
        <v>129</v>
      </c>
      <c r="Y83" s="8" t="s">
        <v>131</v>
      </c>
      <c r="Z83" s="9" t="s">
        <v>514</v>
      </c>
      <c r="AA83" s="3">
        <f t="shared" si="5"/>
        <v>2</v>
      </c>
    </row>
    <row r="84" spans="1:27" ht="12.75">
      <c r="A84" s="1">
        <v>81</v>
      </c>
      <c r="B84" s="5" t="s">
        <v>515</v>
      </c>
      <c r="C84" s="6" t="s">
        <v>131</v>
      </c>
      <c r="D84" s="6" t="s">
        <v>131</v>
      </c>
      <c r="E84" s="9" t="s">
        <v>131</v>
      </c>
      <c r="F84" s="9" t="s">
        <v>129</v>
      </c>
      <c r="G84" s="9" t="s">
        <v>131</v>
      </c>
      <c r="H84" s="9" t="s">
        <v>131</v>
      </c>
      <c r="I84" s="6" t="s">
        <v>129</v>
      </c>
      <c r="J84" s="9" t="s">
        <v>131</v>
      </c>
      <c r="K84" s="9" t="s">
        <v>129</v>
      </c>
      <c r="L84" s="9" t="s">
        <v>131</v>
      </c>
      <c r="M84" s="9" t="s">
        <v>131</v>
      </c>
      <c r="N84" s="17" t="s">
        <v>129</v>
      </c>
      <c r="O84" s="17" t="s">
        <v>131</v>
      </c>
      <c r="P84" s="9" t="s">
        <v>131</v>
      </c>
      <c r="Q84" s="17" t="s">
        <v>131</v>
      </c>
      <c r="R84" s="17" t="s">
        <v>131</v>
      </c>
      <c r="S84" s="17" t="s">
        <v>131</v>
      </c>
      <c r="T84" s="17" t="s">
        <v>129</v>
      </c>
      <c r="U84" s="17" t="s">
        <v>129</v>
      </c>
      <c r="V84" s="17" t="s">
        <v>131</v>
      </c>
      <c r="W84" s="17" t="s">
        <v>131</v>
      </c>
      <c r="X84" s="4" t="s">
        <v>131</v>
      </c>
      <c r="Y84" s="8" t="s">
        <v>131</v>
      </c>
      <c r="Z84" s="9" t="s">
        <v>516</v>
      </c>
      <c r="AA84" s="3">
        <f t="shared" si="5"/>
        <v>6</v>
      </c>
    </row>
    <row r="85" spans="1:27" ht="12.75">
      <c r="A85" s="1">
        <v>82</v>
      </c>
      <c r="B85" s="5" t="s">
        <v>517</v>
      </c>
      <c r="C85" s="6" t="s">
        <v>131</v>
      </c>
      <c r="D85" s="6" t="s">
        <v>131</v>
      </c>
      <c r="E85" s="17" t="s">
        <v>131</v>
      </c>
      <c r="F85" s="17" t="s">
        <v>129</v>
      </c>
      <c r="G85" s="17" t="s">
        <v>518</v>
      </c>
      <c r="H85" s="17" t="s">
        <v>129</v>
      </c>
      <c r="I85" s="17" t="s">
        <v>129</v>
      </c>
      <c r="J85" s="17" t="s">
        <v>131</v>
      </c>
      <c r="K85" s="17" t="s">
        <v>129</v>
      </c>
      <c r="L85" s="17" t="s">
        <v>131</v>
      </c>
      <c r="M85" s="17" t="s">
        <v>519</v>
      </c>
      <c r="N85" s="17" t="s">
        <v>131</v>
      </c>
      <c r="O85" s="17" t="s">
        <v>520</v>
      </c>
      <c r="P85" s="17" t="s">
        <v>131</v>
      </c>
      <c r="Q85" s="17" t="s">
        <v>129</v>
      </c>
      <c r="R85" s="17" t="s">
        <v>129</v>
      </c>
      <c r="S85" s="17" t="s">
        <v>131</v>
      </c>
      <c r="T85" s="17" t="s">
        <v>129</v>
      </c>
      <c r="U85" s="17" t="s">
        <v>129</v>
      </c>
      <c r="V85" s="17" t="s">
        <v>129</v>
      </c>
      <c r="W85" s="17" t="s">
        <v>521</v>
      </c>
      <c r="X85" s="4" t="s">
        <v>131</v>
      </c>
      <c r="Y85" s="8" t="s">
        <v>129</v>
      </c>
      <c r="Z85" s="17" t="s">
        <v>522</v>
      </c>
      <c r="AA85" s="3">
        <f t="shared" si="5"/>
        <v>10</v>
      </c>
    </row>
    <row r="86" spans="1:27" ht="12.75">
      <c r="A86" s="1">
        <v>83</v>
      </c>
      <c r="B86" s="5" t="s">
        <v>523</v>
      </c>
      <c r="C86" s="6" t="s">
        <v>131</v>
      </c>
      <c r="D86" s="6" t="s">
        <v>131</v>
      </c>
      <c r="E86" s="17" t="s">
        <v>129</v>
      </c>
      <c r="F86" s="17" t="s">
        <v>131</v>
      </c>
      <c r="G86" s="17" t="s">
        <v>131</v>
      </c>
      <c r="H86" s="17" t="s">
        <v>129</v>
      </c>
      <c r="I86" s="17" t="s">
        <v>131</v>
      </c>
      <c r="J86" s="17" t="s">
        <v>131</v>
      </c>
      <c r="K86" s="17" t="s">
        <v>131</v>
      </c>
      <c r="L86" s="17" t="s">
        <v>131</v>
      </c>
      <c r="M86" s="17" t="s">
        <v>131</v>
      </c>
      <c r="N86" s="17" t="s">
        <v>129</v>
      </c>
      <c r="O86" s="17" t="s">
        <v>524</v>
      </c>
      <c r="P86" s="17" t="s">
        <v>131</v>
      </c>
      <c r="Q86" s="17" t="s">
        <v>129</v>
      </c>
      <c r="R86" s="17" t="s">
        <v>129</v>
      </c>
      <c r="S86" s="17" t="s">
        <v>131</v>
      </c>
      <c r="T86" s="17" t="s">
        <v>131</v>
      </c>
      <c r="U86" s="17" t="s">
        <v>129</v>
      </c>
      <c r="V86" s="17" t="s">
        <v>131</v>
      </c>
      <c r="W86" s="17" t="s">
        <v>131</v>
      </c>
      <c r="X86" s="4" t="s">
        <v>131</v>
      </c>
      <c r="Y86" s="8" t="s">
        <v>129</v>
      </c>
      <c r="Z86" s="17" t="s">
        <v>525</v>
      </c>
      <c r="AA86" s="3">
        <f t="shared" si="5"/>
        <v>7</v>
      </c>
    </row>
    <row r="87" spans="1:27" ht="12.75">
      <c r="A87" s="1">
        <v>84</v>
      </c>
      <c r="B87" s="5" t="s">
        <v>526</v>
      </c>
      <c r="C87" s="6" t="s">
        <v>129</v>
      </c>
      <c r="D87" s="6" t="s">
        <v>131</v>
      </c>
      <c r="E87" s="9" t="s">
        <v>131</v>
      </c>
      <c r="F87" s="9" t="s">
        <v>131</v>
      </c>
      <c r="G87" s="9" t="s">
        <v>131</v>
      </c>
      <c r="H87" s="9" t="s">
        <v>129</v>
      </c>
      <c r="I87" s="9" t="s">
        <v>131</v>
      </c>
      <c r="J87" s="9" t="s">
        <v>131</v>
      </c>
      <c r="K87" s="9" t="s">
        <v>131</v>
      </c>
      <c r="L87" s="9" t="s">
        <v>131</v>
      </c>
      <c r="M87" s="9" t="s">
        <v>131</v>
      </c>
      <c r="N87" s="17" t="s">
        <v>131</v>
      </c>
      <c r="O87" s="17" t="s">
        <v>131</v>
      </c>
      <c r="P87" s="9" t="s">
        <v>131</v>
      </c>
      <c r="Q87" s="17" t="s">
        <v>129</v>
      </c>
      <c r="R87" s="17" t="s">
        <v>131</v>
      </c>
      <c r="S87" s="17" t="s">
        <v>131</v>
      </c>
      <c r="T87" s="17" t="s">
        <v>131</v>
      </c>
      <c r="U87" s="17" t="s">
        <v>131</v>
      </c>
      <c r="V87" s="17" t="s">
        <v>131</v>
      </c>
      <c r="W87" s="17" t="s">
        <v>131</v>
      </c>
      <c r="X87" s="4" t="s">
        <v>131</v>
      </c>
      <c r="Y87" s="8" t="s">
        <v>131</v>
      </c>
      <c r="Z87" s="9" t="s">
        <v>527</v>
      </c>
      <c r="AA87" s="3">
        <f t="shared" si="5"/>
        <v>3</v>
      </c>
    </row>
    <row r="88" spans="1:27" ht="12.75">
      <c r="A88" s="1">
        <v>85</v>
      </c>
      <c r="B88" s="5" t="s">
        <v>528</v>
      </c>
      <c r="C88" s="6" t="s">
        <v>129</v>
      </c>
      <c r="D88" s="6" t="s">
        <v>131</v>
      </c>
      <c r="E88" s="9" t="s">
        <v>129</v>
      </c>
      <c r="F88" s="9" t="s">
        <v>529</v>
      </c>
      <c r="G88" s="9" t="s">
        <v>129</v>
      </c>
      <c r="H88" s="9" t="s">
        <v>131</v>
      </c>
      <c r="I88" s="9" t="s">
        <v>129</v>
      </c>
      <c r="J88" s="9" t="s">
        <v>131</v>
      </c>
      <c r="K88" s="9" t="s">
        <v>129</v>
      </c>
      <c r="L88" s="9" t="s">
        <v>129</v>
      </c>
      <c r="M88" s="9" t="s">
        <v>129</v>
      </c>
      <c r="N88" s="17" t="s">
        <v>129</v>
      </c>
      <c r="O88" s="17" t="s">
        <v>129</v>
      </c>
      <c r="P88" s="9" t="s">
        <v>129</v>
      </c>
      <c r="Q88" s="17" t="s">
        <v>129</v>
      </c>
      <c r="R88" s="17" t="s">
        <v>129</v>
      </c>
      <c r="S88" s="17" t="s">
        <v>129</v>
      </c>
      <c r="T88" s="17" t="s">
        <v>129</v>
      </c>
      <c r="U88" s="17" t="s">
        <v>129</v>
      </c>
      <c r="V88" s="17" t="s">
        <v>129</v>
      </c>
      <c r="W88" s="17" t="s">
        <v>129</v>
      </c>
      <c r="X88" s="4" t="s">
        <v>131</v>
      </c>
      <c r="Y88" s="8" t="s">
        <v>129</v>
      </c>
      <c r="Z88" s="9" t="s">
        <v>530</v>
      </c>
      <c r="AA88" s="3">
        <f t="shared" si="5"/>
        <v>18</v>
      </c>
    </row>
    <row r="89" spans="1:27" s="25" customFormat="1" ht="13.5" thickBot="1">
      <c r="A89" s="1">
        <v>86</v>
      </c>
      <c r="B89" s="33" t="s">
        <v>531</v>
      </c>
      <c r="C89" s="25" t="s">
        <v>131</v>
      </c>
      <c r="D89" s="25" t="s">
        <v>131</v>
      </c>
      <c r="E89" s="34" t="s">
        <v>131</v>
      </c>
      <c r="F89" s="34" t="s">
        <v>129</v>
      </c>
      <c r="G89" s="34" t="s">
        <v>131</v>
      </c>
      <c r="H89" s="34" t="s">
        <v>129</v>
      </c>
      <c r="I89" s="34" t="s">
        <v>131</v>
      </c>
      <c r="J89" s="34" t="s">
        <v>131</v>
      </c>
      <c r="K89" s="34" t="s">
        <v>129</v>
      </c>
      <c r="L89" s="34" t="s">
        <v>131</v>
      </c>
      <c r="M89" s="34" t="s">
        <v>131</v>
      </c>
      <c r="N89" s="40" t="s">
        <v>129</v>
      </c>
      <c r="O89" s="40" t="s">
        <v>131</v>
      </c>
      <c r="P89" s="34" t="s">
        <v>129</v>
      </c>
      <c r="Q89" s="40" t="s">
        <v>129</v>
      </c>
      <c r="R89" s="40" t="s">
        <v>129</v>
      </c>
      <c r="S89" s="40" t="s">
        <v>131</v>
      </c>
      <c r="T89" s="40" t="s">
        <v>131</v>
      </c>
      <c r="U89" s="40" t="s">
        <v>131</v>
      </c>
      <c r="V89" s="40"/>
      <c r="W89" s="40" t="s">
        <v>131</v>
      </c>
      <c r="X89" s="22" t="s">
        <v>131</v>
      </c>
      <c r="Y89" s="22" t="s">
        <v>131</v>
      </c>
      <c r="Z89" s="34" t="s">
        <v>532</v>
      </c>
      <c r="AA89" s="25">
        <f t="shared" si="5"/>
        <v>7</v>
      </c>
    </row>
    <row r="90" spans="1:30" s="65" customFormat="1" ht="12" customHeight="1" thickTop="1">
      <c r="A90" s="1">
        <v>87</v>
      </c>
      <c r="B90" s="27" t="s">
        <v>533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S90" s="7"/>
      <c r="T90" s="7"/>
      <c r="X90" s="36"/>
      <c r="Y90" s="36"/>
      <c r="AC90" s="66">
        <f>1/23</f>
        <v>0.043478260869565216</v>
      </c>
      <c r="AD90" s="3">
        <v>1</v>
      </c>
    </row>
    <row r="91" spans="1:30" ht="25.5">
      <c r="A91" s="1">
        <v>88</v>
      </c>
      <c r="B91" s="5" t="s">
        <v>534</v>
      </c>
      <c r="C91" s="18" t="s">
        <v>535</v>
      </c>
      <c r="D91" s="6" t="s">
        <v>536</v>
      </c>
      <c r="E91" s="6" t="s">
        <v>131</v>
      </c>
      <c r="F91" s="6" t="s">
        <v>536</v>
      </c>
      <c r="G91" s="9" t="s">
        <v>131</v>
      </c>
      <c r="H91" s="9" t="s">
        <v>537</v>
      </c>
      <c r="I91" s="9" t="s">
        <v>129</v>
      </c>
      <c r="J91" s="9" t="s">
        <v>129</v>
      </c>
      <c r="K91" s="9" t="s">
        <v>129</v>
      </c>
      <c r="L91" s="9" t="s">
        <v>538</v>
      </c>
      <c r="M91" s="9" t="s">
        <v>539</v>
      </c>
      <c r="N91" s="6" t="s">
        <v>540</v>
      </c>
      <c r="O91" s="6" t="s">
        <v>541</v>
      </c>
      <c r="P91" s="9" t="s">
        <v>129</v>
      </c>
      <c r="Q91" s="17" t="s">
        <v>542</v>
      </c>
      <c r="R91" s="9" t="s">
        <v>543</v>
      </c>
      <c r="S91" s="7" t="s">
        <v>544</v>
      </c>
      <c r="T91" s="7" t="s">
        <v>131</v>
      </c>
      <c r="U91" s="7" t="s">
        <v>545</v>
      </c>
      <c r="V91" s="9" t="s">
        <v>546</v>
      </c>
      <c r="W91" s="7" t="s">
        <v>131</v>
      </c>
      <c r="X91" s="4" t="s">
        <v>129</v>
      </c>
      <c r="Y91" s="8" t="s">
        <v>547</v>
      </c>
      <c r="Z91" s="9" t="s">
        <v>548</v>
      </c>
      <c r="AA91" s="3">
        <f aca="true" t="shared" si="6" ref="AA91:AA98">COUNTIF(B91:Y91,"Yes")</f>
        <v>5</v>
      </c>
      <c r="AC91" s="66">
        <f>2/23</f>
        <v>0.08695652173913043</v>
      </c>
      <c r="AD91" s="3">
        <v>2</v>
      </c>
    </row>
    <row r="92" spans="1:30" ht="25.5">
      <c r="A92" s="1">
        <v>89</v>
      </c>
      <c r="B92" s="5" t="s">
        <v>549</v>
      </c>
      <c r="C92" s="6" t="s">
        <v>536</v>
      </c>
      <c r="D92" s="6" t="s">
        <v>536</v>
      </c>
      <c r="E92" s="6" t="s">
        <v>550</v>
      </c>
      <c r="F92" s="6" t="s">
        <v>536</v>
      </c>
      <c r="G92" s="9" t="s">
        <v>131</v>
      </c>
      <c r="H92" s="9" t="s">
        <v>551</v>
      </c>
      <c r="I92" s="9" t="s">
        <v>131</v>
      </c>
      <c r="J92" s="9" t="s">
        <v>129</v>
      </c>
      <c r="K92" s="9" t="s">
        <v>131</v>
      </c>
      <c r="L92" s="9" t="s">
        <v>552</v>
      </c>
      <c r="M92" s="9" t="s">
        <v>553</v>
      </c>
      <c r="N92" s="6" t="s">
        <v>540</v>
      </c>
      <c r="O92" s="6" t="s">
        <v>554</v>
      </c>
      <c r="P92" s="9" t="s">
        <v>131</v>
      </c>
      <c r="Q92" s="67" t="s">
        <v>555</v>
      </c>
      <c r="R92" s="9" t="s">
        <v>556</v>
      </c>
      <c r="S92" s="7" t="s">
        <v>555</v>
      </c>
      <c r="T92" s="7" t="s">
        <v>131</v>
      </c>
      <c r="U92" s="7" t="s">
        <v>536</v>
      </c>
      <c r="V92" s="7" t="s">
        <v>557</v>
      </c>
      <c r="W92" s="7" t="s">
        <v>131</v>
      </c>
      <c r="X92" s="4" t="s">
        <v>129</v>
      </c>
      <c r="Y92" s="8" t="s">
        <v>558</v>
      </c>
      <c r="Z92" s="9" t="s">
        <v>559</v>
      </c>
      <c r="AA92" s="3">
        <f t="shared" si="6"/>
        <v>2</v>
      </c>
      <c r="AC92" s="66">
        <f>3/23</f>
        <v>0.13043478260869565</v>
      </c>
      <c r="AD92" s="3">
        <v>3</v>
      </c>
    </row>
    <row r="93" spans="1:30" ht="12.75">
      <c r="A93" s="1">
        <v>90</v>
      </c>
      <c r="B93" s="5" t="s">
        <v>560</v>
      </c>
      <c r="C93" s="6" t="s">
        <v>129</v>
      </c>
      <c r="D93" s="6" t="s">
        <v>129</v>
      </c>
      <c r="E93" s="6" t="s">
        <v>561</v>
      </c>
      <c r="F93" s="6" t="s">
        <v>131</v>
      </c>
      <c r="G93" s="9" t="s">
        <v>131</v>
      </c>
      <c r="H93" s="9" t="s">
        <v>131</v>
      </c>
      <c r="I93" s="9" t="s">
        <v>131</v>
      </c>
      <c r="J93" s="9" t="s">
        <v>129</v>
      </c>
      <c r="K93" s="9" t="s">
        <v>131</v>
      </c>
      <c r="L93" s="9" t="s">
        <v>129</v>
      </c>
      <c r="M93" s="9" t="s">
        <v>131</v>
      </c>
      <c r="N93" s="6" t="s">
        <v>129</v>
      </c>
      <c r="O93" s="6" t="s">
        <v>562</v>
      </c>
      <c r="P93" s="9" t="s">
        <v>131</v>
      </c>
      <c r="Q93" s="17" t="s">
        <v>129</v>
      </c>
      <c r="R93" s="9" t="s">
        <v>131</v>
      </c>
      <c r="S93" s="7" t="s">
        <v>131</v>
      </c>
      <c r="T93" s="7" t="s">
        <v>131</v>
      </c>
      <c r="U93" s="17" t="s">
        <v>131</v>
      </c>
      <c r="V93" s="17" t="s">
        <v>131</v>
      </c>
      <c r="W93" s="17" t="s">
        <v>131</v>
      </c>
      <c r="X93" s="4" t="s">
        <v>131</v>
      </c>
      <c r="Y93" s="8" t="s">
        <v>129</v>
      </c>
      <c r="Z93" s="9" t="s">
        <v>563</v>
      </c>
      <c r="AA93" s="3">
        <f t="shared" si="6"/>
        <v>7</v>
      </c>
      <c r="AC93" s="66">
        <f>4/23</f>
        <v>0.17391304347826086</v>
      </c>
      <c r="AD93" s="3">
        <v>4</v>
      </c>
    </row>
    <row r="94" spans="1:30" ht="25.5">
      <c r="A94" s="1">
        <v>91</v>
      </c>
      <c r="B94" s="5" t="s">
        <v>564</v>
      </c>
      <c r="C94" s="6" t="s">
        <v>565</v>
      </c>
      <c r="D94" s="6" t="s">
        <v>566</v>
      </c>
      <c r="E94" s="6" t="s">
        <v>565</v>
      </c>
      <c r="F94" s="6" t="s">
        <v>567</v>
      </c>
      <c r="G94" s="6" t="s">
        <v>565</v>
      </c>
      <c r="H94" s="6" t="s">
        <v>568</v>
      </c>
      <c r="I94" s="6" t="s">
        <v>129</v>
      </c>
      <c r="J94" s="6" t="s">
        <v>131</v>
      </c>
      <c r="K94" s="6" t="s">
        <v>129</v>
      </c>
      <c r="L94" s="6" t="s">
        <v>569</v>
      </c>
      <c r="M94" s="6" t="s">
        <v>570</v>
      </c>
      <c r="N94" s="6" t="s">
        <v>571</v>
      </c>
      <c r="O94" s="6" t="s">
        <v>565</v>
      </c>
      <c r="P94" s="9" t="s">
        <v>565</v>
      </c>
      <c r="Q94" s="17" t="s">
        <v>129</v>
      </c>
      <c r="R94" s="9" t="s">
        <v>572</v>
      </c>
      <c r="S94" s="55" t="s">
        <v>573</v>
      </c>
      <c r="T94" s="55" t="s">
        <v>129</v>
      </c>
      <c r="U94" s="7" t="s">
        <v>574</v>
      </c>
      <c r="V94" s="7" t="s">
        <v>575</v>
      </c>
      <c r="W94" s="7" t="s">
        <v>565</v>
      </c>
      <c r="X94" s="4" t="s">
        <v>129</v>
      </c>
      <c r="Y94" s="8" t="s">
        <v>576</v>
      </c>
      <c r="Z94" s="9" t="s">
        <v>577</v>
      </c>
      <c r="AA94" s="3">
        <f t="shared" si="6"/>
        <v>5</v>
      </c>
      <c r="AC94" s="66">
        <f>5/23</f>
        <v>0.21739130434782608</v>
      </c>
      <c r="AD94" s="3">
        <v>5</v>
      </c>
    </row>
    <row r="95" spans="1:30" ht="25.5">
      <c r="A95" s="1">
        <v>92</v>
      </c>
      <c r="B95" s="5" t="s">
        <v>578</v>
      </c>
      <c r="C95" s="6" t="s">
        <v>579</v>
      </c>
      <c r="D95" s="6" t="s">
        <v>580</v>
      </c>
      <c r="E95" s="6" t="s">
        <v>131</v>
      </c>
      <c r="F95" s="6" t="s">
        <v>581</v>
      </c>
      <c r="G95" s="6" t="s">
        <v>131</v>
      </c>
      <c r="H95" s="6" t="s">
        <v>131</v>
      </c>
      <c r="I95" s="6" t="s">
        <v>129</v>
      </c>
      <c r="J95" s="6" t="s">
        <v>131</v>
      </c>
      <c r="K95" s="6" t="s">
        <v>131</v>
      </c>
      <c r="L95" s="6" t="s">
        <v>582</v>
      </c>
      <c r="M95" s="6" t="s">
        <v>131</v>
      </c>
      <c r="N95" s="6" t="s">
        <v>583</v>
      </c>
      <c r="O95" s="6" t="s">
        <v>584</v>
      </c>
      <c r="P95" s="9" t="s">
        <v>131</v>
      </c>
      <c r="Q95" s="67" t="s">
        <v>585</v>
      </c>
      <c r="R95" s="9" t="s">
        <v>586</v>
      </c>
      <c r="S95" s="7" t="s">
        <v>131</v>
      </c>
      <c r="T95" s="7" t="s">
        <v>131</v>
      </c>
      <c r="U95" s="7" t="s">
        <v>131</v>
      </c>
      <c r="V95" s="7" t="s">
        <v>587</v>
      </c>
      <c r="W95" s="7" t="s">
        <v>131</v>
      </c>
      <c r="X95" s="4" t="s">
        <v>131</v>
      </c>
      <c r="Y95" s="8" t="s">
        <v>588</v>
      </c>
      <c r="Z95" s="9" t="s">
        <v>589</v>
      </c>
      <c r="AA95" s="3">
        <f t="shared" si="6"/>
        <v>1</v>
      </c>
      <c r="AC95" s="66">
        <f>6/23</f>
        <v>0.2608695652173913</v>
      </c>
      <c r="AD95" s="3">
        <v>6</v>
      </c>
    </row>
    <row r="96" spans="1:30" ht="12.75">
      <c r="A96" s="1">
        <v>93</v>
      </c>
      <c r="B96" s="5" t="s">
        <v>590</v>
      </c>
      <c r="C96" s="6" t="s">
        <v>131</v>
      </c>
      <c r="D96" s="6" t="s">
        <v>131</v>
      </c>
      <c r="E96" s="6" t="s">
        <v>131</v>
      </c>
      <c r="F96" s="6" t="s">
        <v>591</v>
      </c>
      <c r="G96" s="6" t="s">
        <v>131</v>
      </c>
      <c r="H96" s="6" t="s">
        <v>131</v>
      </c>
      <c r="I96" s="6" t="s">
        <v>131</v>
      </c>
      <c r="J96" s="6" t="s">
        <v>131</v>
      </c>
      <c r="K96" s="6" t="s">
        <v>131</v>
      </c>
      <c r="L96" s="6" t="s">
        <v>131</v>
      </c>
      <c r="M96" s="6" t="s">
        <v>131</v>
      </c>
      <c r="N96" s="6" t="s">
        <v>131</v>
      </c>
      <c r="O96" s="6" t="s">
        <v>131</v>
      </c>
      <c r="P96" s="9" t="s">
        <v>131</v>
      </c>
      <c r="Q96" s="17" t="s">
        <v>129</v>
      </c>
      <c r="R96" s="9" t="s">
        <v>592</v>
      </c>
      <c r="S96" s="7" t="s">
        <v>131</v>
      </c>
      <c r="T96" s="7" t="s">
        <v>129</v>
      </c>
      <c r="U96" s="7" t="s">
        <v>131</v>
      </c>
      <c r="V96" s="7" t="s">
        <v>593</v>
      </c>
      <c r="W96" s="7" t="s">
        <v>594</v>
      </c>
      <c r="X96" s="4" t="s">
        <v>131</v>
      </c>
      <c r="Y96" s="8" t="s">
        <v>131</v>
      </c>
      <c r="Z96" s="9" t="s">
        <v>595</v>
      </c>
      <c r="AA96" s="3">
        <f t="shared" si="6"/>
        <v>2</v>
      </c>
      <c r="AC96" s="66">
        <f>7/23</f>
        <v>0.30434782608695654</v>
      </c>
      <c r="AD96" s="3">
        <v>7</v>
      </c>
    </row>
    <row r="97" spans="1:30" ht="51">
      <c r="A97" s="1">
        <v>94</v>
      </c>
      <c r="B97" s="5" t="s">
        <v>596</v>
      </c>
      <c r="C97" s="6" t="s">
        <v>597</v>
      </c>
      <c r="E97" s="6" t="s">
        <v>131</v>
      </c>
      <c r="F97" s="6" t="s">
        <v>598</v>
      </c>
      <c r="G97" s="6" t="s">
        <v>599</v>
      </c>
      <c r="H97" s="6" t="s">
        <v>232</v>
      </c>
      <c r="I97" s="6" t="s">
        <v>600</v>
      </c>
      <c r="J97" s="6" t="s">
        <v>131</v>
      </c>
      <c r="K97" s="32" t="s">
        <v>601</v>
      </c>
      <c r="L97" s="6" t="s">
        <v>602</v>
      </c>
      <c r="M97" s="6" t="s">
        <v>603</v>
      </c>
      <c r="N97" s="6" t="s">
        <v>604</v>
      </c>
      <c r="O97" s="6" t="s">
        <v>232</v>
      </c>
      <c r="P97" s="32" t="s">
        <v>605</v>
      </c>
      <c r="Q97" s="17" t="s">
        <v>606</v>
      </c>
      <c r="R97" s="32" t="s">
        <v>607</v>
      </c>
      <c r="S97" s="7" t="s">
        <v>608</v>
      </c>
      <c r="T97" s="7" t="s">
        <v>131</v>
      </c>
      <c r="U97" s="7" t="s">
        <v>232</v>
      </c>
      <c r="V97" s="7" t="s">
        <v>609</v>
      </c>
      <c r="W97" s="7" t="s">
        <v>610</v>
      </c>
      <c r="X97" s="4" t="s">
        <v>131</v>
      </c>
      <c r="Y97" s="8" t="s">
        <v>611</v>
      </c>
      <c r="Z97" s="32" t="s">
        <v>612</v>
      </c>
      <c r="AA97" s="3">
        <f t="shared" si="6"/>
        <v>0</v>
      </c>
      <c r="AC97" s="66">
        <f>8/23</f>
        <v>0.34782608695652173</v>
      </c>
      <c r="AD97" s="3">
        <v>8</v>
      </c>
    </row>
    <row r="98" spans="1:30" s="25" customFormat="1" ht="26.25" thickBot="1">
      <c r="A98" s="1">
        <v>95</v>
      </c>
      <c r="B98" s="21" t="s">
        <v>613</v>
      </c>
      <c r="C98" s="56" t="s">
        <v>614</v>
      </c>
      <c r="D98" s="22"/>
      <c r="E98" s="26" t="s">
        <v>615</v>
      </c>
      <c r="F98" s="22"/>
      <c r="G98" s="22"/>
      <c r="H98" s="22" t="s">
        <v>131</v>
      </c>
      <c r="I98" s="22" t="s">
        <v>131</v>
      </c>
      <c r="J98" s="25" t="s">
        <v>131</v>
      </c>
      <c r="N98" s="22" t="s">
        <v>131</v>
      </c>
      <c r="O98" s="22" t="s">
        <v>131</v>
      </c>
      <c r="P98" s="22" t="s">
        <v>129</v>
      </c>
      <c r="Q98" s="25" t="s">
        <v>131</v>
      </c>
      <c r="R98" s="26" t="s">
        <v>616</v>
      </c>
      <c r="S98" s="57" t="s">
        <v>131</v>
      </c>
      <c r="T98" s="57" t="s">
        <v>131</v>
      </c>
      <c r="U98" s="25" t="s">
        <v>131</v>
      </c>
      <c r="V98" s="25" t="s">
        <v>131</v>
      </c>
      <c r="W98" s="25" t="s">
        <v>131</v>
      </c>
      <c r="X98" s="22" t="s">
        <v>131</v>
      </c>
      <c r="Y98" s="22" t="s">
        <v>131</v>
      </c>
      <c r="Z98" s="26" t="s">
        <v>617</v>
      </c>
      <c r="AA98" s="25">
        <f t="shared" si="6"/>
        <v>1</v>
      </c>
      <c r="AC98" s="66">
        <f>9/23</f>
        <v>0.391304347826087</v>
      </c>
      <c r="AD98" s="3">
        <v>9</v>
      </c>
    </row>
    <row r="99" spans="1:30" s="6" customFormat="1" ht="14.25" thickBot="1" thickTop="1">
      <c r="A99" s="6">
        <v>96</v>
      </c>
      <c r="B99" s="27" t="s">
        <v>618</v>
      </c>
      <c r="C99" s="1"/>
      <c r="D99" s="6">
        <v>24849.59</v>
      </c>
      <c r="E99" s="6">
        <v>60000</v>
      </c>
      <c r="F99" s="68">
        <v>366797</v>
      </c>
      <c r="G99" s="69">
        <v>78000</v>
      </c>
      <c r="H99" s="69">
        <v>125000</v>
      </c>
      <c r="I99" s="69">
        <v>90000</v>
      </c>
      <c r="J99" s="69" t="s">
        <v>619</v>
      </c>
      <c r="K99" s="69">
        <v>118000</v>
      </c>
      <c r="L99" s="69">
        <v>45500</v>
      </c>
      <c r="M99" s="69">
        <v>74864</v>
      </c>
      <c r="N99" s="6">
        <v>235500</v>
      </c>
      <c r="P99" s="7">
        <v>70000</v>
      </c>
      <c r="Q99" s="7">
        <v>200000</v>
      </c>
      <c r="R99" s="7" t="s">
        <v>620</v>
      </c>
      <c r="S99" s="7">
        <v>174000</v>
      </c>
      <c r="T99" s="7"/>
      <c r="U99" s="6">
        <v>175000</v>
      </c>
      <c r="X99" s="70">
        <v>72000</v>
      </c>
      <c r="Y99" s="36"/>
      <c r="Z99" s="9" t="s">
        <v>621</v>
      </c>
      <c r="AC99" s="66">
        <f>10/23</f>
        <v>0.43478260869565216</v>
      </c>
      <c r="AD99" s="25">
        <v>10</v>
      </c>
    </row>
    <row r="100" spans="1:30" s="71" customFormat="1" ht="14.25" thickBot="1" thickTop="1">
      <c r="A100" s="1">
        <v>97</v>
      </c>
      <c r="B100" s="5" t="s">
        <v>622</v>
      </c>
      <c r="C100" s="6"/>
      <c r="D100" s="6" t="s">
        <v>623</v>
      </c>
      <c r="E100" s="6" t="s">
        <v>624</v>
      </c>
      <c r="F100" s="6" t="s">
        <v>625</v>
      </c>
      <c r="G100" s="6" t="s">
        <v>624</v>
      </c>
      <c r="H100" s="6" t="s">
        <v>624</v>
      </c>
      <c r="I100" s="6" t="s">
        <v>624</v>
      </c>
      <c r="J100" s="69" t="s">
        <v>619</v>
      </c>
      <c r="K100" s="9" t="s">
        <v>623</v>
      </c>
      <c r="L100" s="69" t="s">
        <v>624</v>
      </c>
      <c r="M100" s="69" t="s">
        <v>624</v>
      </c>
      <c r="N100" s="6" t="s">
        <v>624</v>
      </c>
      <c r="O100" s="6" t="s">
        <v>624</v>
      </c>
      <c r="P100" s="6" t="s">
        <v>624</v>
      </c>
      <c r="Q100" s="7" t="s">
        <v>623</v>
      </c>
      <c r="R100" s="7" t="s">
        <v>624</v>
      </c>
      <c r="S100" s="7" t="s">
        <v>624</v>
      </c>
      <c r="T100" s="7" t="s">
        <v>626</v>
      </c>
      <c r="U100" s="17" t="s">
        <v>624</v>
      </c>
      <c r="V100" s="17" t="s">
        <v>624</v>
      </c>
      <c r="W100" s="17" t="s">
        <v>627</v>
      </c>
      <c r="X100" s="4" t="s">
        <v>624</v>
      </c>
      <c r="Y100" s="4" t="s">
        <v>623</v>
      </c>
      <c r="Z100" s="9" t="s">
        <v>628</v>
      </c>
      <c r="AA100" s="4"/>
      <c r="AB100" s="4"/>
      <c r="AC100" s="47">
        <f>11/23</f>
        <v>0.4782608695652174</v>
      </c>
      <c r="AD100" s="3">
        <v>11</v>
      </c>
    </row>
    <row r="101" spans="1:30" ht="13.5" thickTop="1">
      <c r="A101" s="1">
        <v>98</v>
      </c>
      <c r="B101" s="5" t="s">
        <v>629</v>
      </c>
      <c r="D101" s="6" t="s">
        <v>232</v>
      </c>
      <c r="E101" s="72" t="s">
        <v>630</v>
      </c>
      <c r="F101" s="64" t="s">
        <v>631</v>
      </c>
      <c r="G101" s="73" t="s">
        <v>632</v>
      </c>
      <c r="H101" s="9" t="s">
        <v>633</v>
      </c>
      <c r="I101" s="17">
        <v>0</v>
      </c>
      <c r="J101" s="69" t="s">
        <v>619</v>
      </c>
      <c r="K101" s="69"/>
      <c r="L101" s="69"/>
      <c r="M101" s="19" t="s">
        <v>634</v>
      </c>
      <c r="N101" s="6">
        <v>0</v>
      </c>
      <c r="O101" s="6" t="s">
        <v>232</v>
      </c>
      <c r="P101" s="6" t="s">
        <v>635</v>
      </c>
      <c r="Q101" s="7" t="s">
        <v>636</v>
      </c>
      <c r="R101" s="7">
        <v>0</v>
      </c>
      <c r="S101" s="7" t="s">
        <v>232</v>
      </c>
      <c r="T101" s="7">
        <v>0</v>
      </c>
      <c r="Z101" s="9" t="s">
        <v>637</v>
      </c>
      <c r="AC101" s="66">
        <f>12/23</f>
        <v>0.5217391304347826</v>
      </c>
      <c r="AD101" s="3">
        <v>12</v>
      </c>
    </row>
    <row r="102" spans="1:30" s="25" customFormat="1" ht="13.5" thickBot="1">
      <c r="A102" s="1">
        <v>99</v>
      </c>
      <c r="B102" s="33" t="s">
        <v>638</v>
      </c>
      <c r="D102" s="25">
        <v>0.03</v>
      </c>
      <c r="E102" s="25">
        <v>0</v>
      </c>
      <c r="G102" s="25" t="s">
        <v>232</v>
      </c>
      <c r="H102" s="25">
        <v>0.01</v>
      </c>
      <c r="I102" s="25" t="s">
        <v>232</v>
      </c>
      <c r="J102" s="74" t="s">
        <v>619</v>
      </c>
      <c r="K102" s="74"/>
      <c r="L102" s="75">
        <v>0.045</v>
      </c>
      <c r="M102" s="76">
        <v>0.04</v>
      </c>
      <c r="N102" s="77">
        <v>0.04</v>
      </c>
      <c r="O102" s="77" t="s">
        <v>232</v>
      </c>
      <c r="P102" s="77" t="s">
        <v>635</v>
      </c>
      <c r="Q102" s="23" t="s">
        <v>636</v>
      </c>
      <c r="R102" s="23">
        <v>0.02</v>
      </c>
      <c r="S102" s="23" t="s">
        <v>232</v>
      </c>
      <c r="T102" s="23">
        <v>3</v>
      </c>
      <c r="W102" s="25" t="s">
        <v>639</v>
      </c>
      <c r="X102" s="22"/>
      <c r="Y102" s="22"/>
      <c r="Z102" s="34" t="s">
        <v>640</v>
      </c>
      <c r="AC102" s="66">
        <f>13/23</f>
        <v>0.5652173913043478</v>
      </c>
      <c r="AD102" s="3">
        <v>13</v>
      </c>
    </row>
    <row r="103" spans="1:30" s="6" customFormat="1" ht="13.5" thickTop="1">
      <c r="A103" s="6">
        <v>100</v>
      </c>
      <c r="B103" s="35" t="s">
        <v>641</v>
      </c>
      <c r="C103" s="36">
        <v>107</v>
      </c>
      <c r="D103" s="36">
        <v>50</v>
      </c>
      <c r="E103" s="36">
        <v>66</v>
      </c>
      <c r="F103" s="36" t="s">
        <v>642</v>
      </c>
      <c r="G103" s="36">
        <v>25</v>
      </c>
      <c r="H103" s="36">
        <v>337</v>
      </c>
      <c r="I103" s="36">
        <v>100</v>
      </c>
      <c r="J103" s="36">
        <v>50</v>
      </c>
      <c r="K103" s="36">
        <v>185</v>
      </c>
      <c r="L103" s="36">
        <v>60</v>
      </c>
      <c r="M103" s="36">
        <v>15</v>
      </c>
      <c r="N103" s="36">
        <v>110</v>
      </c>
      <c r="O103" s="36">
        <v>175</v>
      </c>
      <c r="P103" s="36">
        <v>120</v>
      </c>
      <c r="Q103" s="53">
        <v>100</v>
      </c>
      <c r="R103" s="53">
        <v>500</v>
      </c>
      <c r="S103" s="53">
        <v>160</v>
      </c>
      <c r="T103" s="53">
        <v>40</v>
      </c>
      <c r="U103" s="6">
        <v>100</v>
      </c>
      <c r="V103" s="6">
        <v>80</v>
      </c>
      <c r="W103" s="6">
        <v>17</v>
      </c>
      <c r="X103" s="36">
        <v>30</v>
      </c>
      <c r="Y103" s="36">
        <v>79</v>
      </c>
      <c r="Z103" s="8" t="s">
        <v>643</v>
      </c>
      <c r="AA103" s="6">
        <f aca="true" t="shared" si="7" ref="AA103:AA108">SUM(B103:Y103)</f>
        <v>2506</v>
      </c>
      <c r="AB103" s="6">
        <f>AA103/23</f>
        <v>108.95652173913044</v>
      </c>
      <c r="AC103" s="66">
        <f>14/23</f>
        <v>0.6086956521739131</v>
      </c>
      <c r="AD103" s="3">
        <v>14</v>
      </c>
    </row>
    <row r="104" spans="1:30" s="60" customFormat="1" ht="11.25" customHeight="1">
      <c r="A104" s="1">
        <v>101</v>
      </c>
      <c r="B104" s="35" t="s">
        <v>644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53"/>
      <c r="R104" s="53"/>
      <c r="S104" s="53"/>
      <c r="T104" s="53"/>
      <c r="X104" s="4"/>
      <c r="Y104" s="4"/>
      <c r="Z104" s="8"/>
      <c r="AA104" s="6">
        <f t="shared" si="7"/>
        <v>0</v>
      </c>
      <c r="AC104" s="66">
        <f>15/23</f>
        <v>0.6521739130434783</v>
      </c>
      <c r="AD104" s="3">
        <v>15</v>
      </c>
    </row>
    <row r="105" spans="1:30" ht="11.25" customHeight="1">
      <c r="A105" s="1">
        <v>102</v>
      </c>
      <c r="B105" s="5" t="s">
        <v>645</v>
      </c>
      <c r="C105" s="6">
        <v>5</v>
      </c>
      <c r="D105" s="6">
        <v>8</v>
      </c>
      <c r="E105" s="6">
        <v>5</v>
      </c>
      <c r="F105" s="6">
        <v>8</v>
      </c>
      <c r="G105" s="6">
        <v>8</v>
      </c>
      <c r="H105" s="6">
        <v>7</v>
      </c>
      <c r="I105" s="6">
        <v>7</v>
      </c>
      <c r="J105" s="6">
        <v>9</v>
      </c>
      <c r="K105" s="6">
        <v>8</v>
      </c>
      <c r="L105" s="6">
        <v>7</v>
      </c>
      <c r="M105" s="6">
        <v>8</v>
      </c>
      <c r="N105" s="6">
        <v>7</v>
      </c>
      <c r="O105" s="6">
        <v>8</v>
      </c>
      <c r="P105" s="6">
        <v>9</v>
      </c>
      <c r="Q105" s="7">
        <v>9</v>
      </c>
      <c r="R105" s="7">
        <v>8</v>
      </c>
      <c r="S105" s="7">
        <v>8</v>
      </c>
      <c r="T105" s="7">
        <v>8</v>
      </c>
      <c r="U105" s="4">
        <v>8</v>
      </c>
      <c r="V105" s="4">
        <v>7</v>
      </c>
      <c r="W105" s="4">
        <v>8</v>
      </c>
      <c r="X105" s="4">
        <v>8</v>
      </c>
      <c r="Y105" s="31">
        <v>8</v>
      </c>
      <c r="Z105" s="8" t="s">
        <v>646</v>
      </c>
      <c r="AA105" s="6">
        <f t="shared" si="7"/>
        <v>176</v>
      </c>
      <c r="AB105" s="3">
        <f>AA105/AA3</f>
        <v>7.6521739130434785</v>
      </c>
      <c r="AC105" s="66">
        <f>16/23</f>
        <v>0.6956521739130435</v>
      </c>
      <c r="AD105" s="3">
        <v>16</v>
      </c>
    </row>
    <row r="106" spans="1:30" ht="11.25" customHeight="1">
      <c r="A106" s="1">
        <v>103</v>
      </c>
      <c r="B106" s="5" t="s">
        <v>647</v>
      </c>
      <c r="C106" s="6">
        <v>8</v>
      </c>
      <c r="D106" s="6">
        <v>8</v>
      </c>
      <c r="E106" s="6">
        <v>7</v>
      </c>
      <c r="F106" s="6">
        <v>7</v>
      </c>
      <c r="G106" s="6">
        <v>8</v>
      </c>
      <c r="H106" s="6">
        <v>6</v>
      </c>
      <c r="I106" s="6">
        <v>7</v>
      </c>
      <c r="J106" s="6">
        <v>8</v>
      </c>
      <c r="K106" s="6">
        <v>7</v>
      </c>
      <c r="L106" s="6">
        <v>6</v>
      </c>
      <c r="M106" s="6">
        <v>8</v>
      </c>
      <c r="N106" s="6">
        <v>7</v>
      </c>
      <c r="O106" s="6">
        <v>8</v>
      </c>
      <c r="P106" s="6">
        <v>10</v>
      </c>
      <c r="Q106" s="7">
        <v>9</v>
      </c>
      <c r="R106" s="7">
        <v>7</v>
      </c>
      <c r="S106" s="7">
        <v>9</v>
      </c>
      <c r="T106" s="7">
        <v>7</v>
      </c>
      <c r="U106" s="7">
        <v>8</v>
      </c>
      <c r="V106" s="7">
        <v>7</v>
      </c>
      <c r="W106" s="7">
        <v>8</v>
      </c>
      <c r="X106" s="4">
        <v>8</v>
      </c>
      <c r="Y106" s="31">
        <v>8</v>
      </c>
      <c r="Z106" s="8" t="s">
        <v>648</v>
      </c>
      <c r="AA106" s="6">
        <f t="shared" si="7"/>
        <v>176</v>
      </c>
      <c r="AB106" s="3">
        <f>AA106/AA3</f>
        <v>7.6521739130434785</v>
      </c>
      <c r="AC106" s="66">
        <f>17/23</f>
        <v>0.7391304347826086</v>
      </c>
      <c r="AD106" s="3">
        <v>17</v>
      </c>
    </row>
    <row r="107" spans="1:30" ht="11.25" customHeight="1">
      <c r="A107" s="1">
        <v>104</v>
      </c>
      <c r="B107" s="5" t="s">
        <v>649</v>
      </c>
      <c r="C107" s="6">
        <v>7</v>
      </c>
      <c r="D107" s="6">
        <v>8</v>
      </c>
      <c r="E107" s="6">
        <v>7</v>
      </c>
      <c r="F107" s="6">
        <v>8</v>
      </c>
      <c r="G107" s="6">
        <v>7</v>
      </c>
      <c r="H107" s="6">
        <v>8</v>
      </c>
      <c r="I107" s="6">
        <v>7</v>
      </c>
      <c r="J107" s="6">
        <v>9</v>
      </c>
      <c r="K107" s="6">
        <v>8</v>
      </c>
      <c r="L107" s="6">
        <v>9</v>
      </c>
      <c r="M107" s="6">
        <v>7</v>
      </c>
      <c r="N107" s="6">
        <v>5</v>
      </c>
      <c r="O107" s="6">
        <v>8</v>
      </c>
      <c r="P107" s="6">
        <v>9</v>
      </c>
      <c r="Q107" s="7">
        <v>9</v>
      </c>
      <c r="R107" s="7">
        <v>9</v>
      </c>
      <c r="S107" s="7">
        <v>8</v>
      </c>
      <c r="T107" s="7">
        <v>9</v>
      </c>
      <c r="U107" s="7">
        <v>8</v>
      </c>
      <c r="V107" s="7">
        <v>8</v>
      </c>
      <c r="W107" s="7">
        <v>8</v>
      </c>
      <c r="X107" s="4">
        <v>8</v>
      </c>
      <c r="Y107" s="31">
        <v>8</v>
      </c>
      <c r="Z107" s="8" t="s">
        <v>650</v>
      </c>
      <c r="AA107" s="6">
        <f t="shared" si="7"/>
        <v>182</v>
      </c>
      <c r="AB107" s="3">
        <f>AA107/AA3</f>
        <v>7.913043478260869</v>
      </c>
      <c r="AC107" s="66">
        <f>18/23</f>
        <v>0.782608695652174</v>
      </c>
      <c r="AD107" s="3">
        <v>18</v>
      </c>
    </row>
    <row r="108" spans="1:30" ht="11.25" customHeight="1">
      <c r="A108" s="1">
        <v>105</v>
      </c>
      <c r="B108" s="5" t="s">
        <v>651</v>
      </c>
      <c r="C108" s="6">
        <v>13</v>
      </c>
      <c r="D108" s="72">
        <v>6.5</v>
      </c>
      <c r="E108" s="6">
        <v>14</v>
      </c>
      <c r="F108" s="6">
        <v>8</v>
      </c>
      <c r="G108" s="6">
        <v>12</v>
      </c>
      <c r="H108" s="6">
        <v>1</v>
      </c>
      <c r="I108" s="6">
        <v>11</v>
      </c>
      <c r="J108" s="6">
        <v>13</v>
      </c>
      <c r="K108" s="6">
        <v>6</v>
      </c>
      <c r="L108" s="6">
        <v>8</v>
      </c>
      <c r="M108" s="6">
        <v>10</v>
      </c>
      <c r="N108" s="6">
        <v>12</v>
      </c>
      <c r="O108" s="6">
        <v>13</v>
      </c>
      <c r="P108" s="6">
        <v>1</v>
      </c>
      <c r="Q108" s="30">
        <v>20</v>
      </c>
      <c r="R108" s="30">
        <v>8</v>
      </c>
      <c r="S108" s="30">
        <v>14</v>
      </c>
      <c r="T108" s="30">
        <v>11</v>
      </c>
      <c r="U108" s="7">
        <v>13</v>
      </c>
      <c r="V108" s="19">
        <v>10.5</v>
      </c>
      <c r="W108" s="7">
        <v>9</v>
      </c>
      <c r="X108" s="4">
        <v>10</v>
      </c>
      <c r="Y108" s="31">
        <v>12</v>
      </c>
      <c r="Z108" s="32" t="s">
        <v>652</v>
      </c>
      <c r="AA108" s="6">
        <f t="shared" si="7"/>
        <v>236</v>
      </c>
      <c r="AB108" s="3">
        <f>AA108/AA3</f>
        <v>10.26086956521739</v>
      </c>
      <c r="AC108" s="66">
        <f>19/23</f>
        <v>0.8260869565217391</v>
      </c>
      <c r="AD108" s="3">
        <v>19</v>
      </c>
    </row>
    <row r="109" spans="1:34" s="80" customFormat="1" ht="26.25" thickBot="1">
      <c r="A109" s="79">
        <v>106</v>
      </c>
      <c r="B109" s="33" t="s">
        <v>653</v>
      </c>
      <c r="C109" s="25" t="s">
        <v>654</v>
      </c>
      <c r="D109" s="25" t="s">
        <v>655</v>
      </c>
      <c r="E109" s="25" t="s">
        <v>656</v>
      </c>
      <c r="F109" s="25" t="s">
        <v>657</v>
      </c>
      <c r="G109" s="25" t="s">
        <v>658</v>
      </c>
      <c r="H109" s="25" t="s">
        <v>659</v>
      </c>
      <c r="I109" s="25" t="s">
        <v>660</v>
      </c>
      <c r="J109" s="34" t="s">
        <v>661</v>
      </c>
      <c r="K109" s="34" t="s">
        <v>655</v>
      </c>
      <c r="L109" s="34" t="s">
        <v>655</v>
      </c>
      <c r="M109" s="34" t="s">
        <v>660</v>
      </c>
      <c r="N109" s="25" t="s">
        <v>636</v>
      </c>
      <c r="O109" s="25" t="s">
        <v>655</v>
      </c>
      <c r="P109" s="25" t="s">
        <v>662</v>
      </c>
      <c r="Q109" s="23" t="s">
        <v>663</v>
      </c>
      <c r="R109" s="23" t="s">
        <v>664</v>
      </c>
      <c r="S109" s="23" t="s">
        <v>655</v>
      </c>
      <c r="T109" s="23" t="s">
        <v>660</v>
      </c>
      <c r="U109" s="22" t="s">
        <v>655</v>
      </c>
      <c r="V109" s="22" t="s">
        <v>660</v>
      </c>
      <c r="W109" s="22" t="s">
        <v>655</v>
      </c>
      <c r="X109" s="22" t="s">
        <v>660</v>
      </c>
      <c r="Y109" s="22" t="s">
        <v>660</v>
      </c>
      <c r="Z109" s="34" t="s">
        <v>665</v>
      </c>
      <c r="AA109" s="34"/>
      <c r="AB109" s="22"/>
      <c r="AC109" s="66">
        <f>20/23</f>
        <v>0.8695652173913043</v>
      </c>
      <c r="AD109" s="3">
        <v>20</v>
      </c>
      <c r="AE109" s="40"/>
      <c r="AF109" s="34"/>
      <c r="AG109" s="34"/>
      <c r="AH109" s="34"/>
    </row>
    <row r="110" spans="1:30" s="6" customFormat="1" ht="11.25" customHeight="1" thickTop="1">
      <c r="A110" s="1">
        <v>107</v>
      </c>
      <c r="B110" s="35" t="s">
        <v>666</v>
      </c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S110" s="7"/>
      <c r="T110" s="7"/>
      <c r="X110" s="36"/>
      <c r="Y110" s="36"/>
      <c r="Z110" s="9"/>
      <c r="AC110" s="66">
        <f>21/23</f>
        <v>0.9130434782608695</v>
      </c>
      <c r="AD110" s="3">
        <v>21</v>
      </c>
    </row>
    <row r="111" spans="1:30" s="4" customFormat="1" ht="12.75">
      <c r="A111" s="78">
        <v>108</v>
      </c>
      <c r="B111" s="39" t="s">
        <v>667</v>
      </c>
      <c r="C111" s="36" t="s">
        <v>668</v>
      </c>
      <c r="D111" s="36" t="s">
        <v>669</v>
      </c>
      <c r="E111" s="36" t="s">
        <v>131</v>
      </c>
      <c r="F111" s="36" t="s">
        <v>670</v>
      </c>
      <c r="G111" s="36" t="s">
        <v>671</v>
      </c>
      <c r="H111" s="36" t="s">
        <v>129</v>
      </c>
      <c r="I111" s="36" t="s">
        <v>672</v>
      </c>
      <c r="J111" s="36" t="s">
        <v>131</v>
      </c>
      <c r="K111" s="36" t="s">
        <v>131</v>
      </c>
      <c r="L111" s="36" t="s">
        <v>673</v>
      </c>
      <c r="M111" s="36" t="s">
        <v>674</v>
      </c>
      <c r="N111" s="17" t="s">
        <v>675</v>
      </c>
      <c r="O111" s="9" t="s">
        <v>676</v>
      </c>
      <c r="P111" s="9" t="s">
        <v>677</v>
      </c>
      <c r="Q111" s="53" t="s">
        <v>678</v>
      </c>
      <c r="R111" s="53" t="s">
        <v>679</v>
      </c>
      <c r="S111" s="53" t="s">
        <v>129</v>
      </c>
      <c r="T111" s="17" t="s">
        <v>680</v>
      </c>
      <c r="U111" s="4" t="s">
        <v>129</v>
      </c>
      <c r="V111" s="4" t="s">
        <v>681</v>
      </c>
      <c r="W111" s="4" t="s">
        <v>682</v>
      </c>
      <c r="X111" s="4" t="s">
        <v>129</v>
      </c>
      <c r="Y111" s="4" t="s">
        <v>683</v>
      </c>
      <c r="Z111" s="9" t="s">
        <v>684</v>
      </c>
      <c r="AA111" s="4">
        <f aca="true" t="shared" si="8" ref="AA111:AA123">COUNTIF(B111:Y111,"Yes")</f>
        <v>4</v>
      </c>
      <c r="AC111" s="66">
        <f>22/23</f>
        <v>0.9565217391304348</v>
      </c>
      <c r="AD111" s="3">
        <v>22</v>
      </c>
    </row>
    <row r="112" spans="1:27" ht="12.75">
      <c r="A112" s="1">
        <v>109</v>
      </c>
      <c r="B112" s="39" t="s">
        <v>685</v>
      </c>
      <c r="C112" s="36" t="s">
        <v>131</v>
      </c>
      <c r="D112" s="36" t="s">
        <v>129</v>
      </c>
      <c r="E112" s="36" t="s">
        <v>686</v>
      </c>
      <c r="F112" s="36" t="s">
        <v>129</v>
      </c>
      <c r="G112" s="36" t="s">
        <v>129</v>
      </c>
      <c r="H112" s="36" t="s">
        <v>129</v>
      </c>
      <c r="I112" s="36" t="s">
        <v>129</v>
      </c>
      <c r="J112" s="36" t="s">
        <v>131</v>
      </c>
      <c r="K112" s="36" t="s">
        <v>131</v>
      </c>
      <c r="L112" s="36" t="s">
        <v>129</v>
      </c>
      <c r="M112" s="36" t="s">
        <v>129</v>
      </c>
      <c r="N112" s="7" t="s">
        <v>131</v>
      </c>
      <c r="O112" s="7" t="s">
        <v>131</v>
      </c>
      <c r="P112" s="9" t="s">
        <v>129</v>
      </c>
      <c r="Q112" s="53" t="s">
        <v>678</v>
      </c>
      <c r="R112" s="53" t="s">
        <v>131</v>
      </c>
      <c r="S112" s="7" t="s">
        <v>131</v>
      </c>
      <c r="T112" s="7" t="s">
        <v>129</v>
      </c>
      <c r="U112" s="7" t="s">
        <v>129</v>
      </c>
      <c r="V112" s="7" t="s">
        <v>129</v>
      </c>
      <c r="W112" s="7" t="s">
        <v>129</v>
      </c>
      <c r="X112" s="4" t="s">
        <v>129</v>
      </c>
      <c r="Y112" s="8" t="s">
        <v>131</v>
      </c>
      <c r="Z112" s="9" t="s">
        <v>687</v>
      </c>
      <c r="AA112" s="4">
        <f t="shared" si="8"/>
        <v>13</v>
      </c>
    </row>
    <row r="113" spans="1:30" ht="12.75">
      <c r="A113" s="1">
        <v>110</v>
      </c>
      <c r="B113" s="39" t="s">
        <v>688</v>
      </c>
      <c r="C113" s="36" t="s">
        <v>131</v>
      </c>
      <c r="D113" s="36" t="s">
        <v>689</v>
      </c>
      <c r="E113" s="36" t="s">
        <v>690</v>
      </c>
      <c r="F113" s="36" t="s">
        <v>691</v>
      </c>
      <c r="G113" s="36" t="s">
        <v>692</v>
      </c>
      <c r="H113" s="36" t="s">
        <v>129</v>
      </c>
      <c r="I113" s="36" t="s">
        <v>131</v>
      </c>
      <c r="J113" s="36" t="s">
        <v>131</v>
      </c>
      <c r="K113" s="36" t="s">
        <v>131</v>
      </c>
      <c r="L113" s="36" t="s">
        <v>131</v>
      </c>
      <c r="M113" s="36" t="s">
        <v>693</v>
      </c>
      <c r="N113" s="17" t="s">
        <v>131</v>
      </c>
      <c r="O113" s="17" t="s">
        <v>131</v>
      </c>
      <c r="P113" s="9" t="s">
        <v>129</v>
      </c>
      <c r="Q113" s="53" t="s">
        <v>678</v>
      </c>
      <c r="R113" s="53" t="s">
        <v>131</v>
      </c>
      <c r="S113" s="7" t="s">
        <v>131</v>
      </c>
      <c r="T113" s="7" t="s">
        <v>131</v>
      </c>
      <c r="U113" s="3" t="s">
        <v>131</v>
      </c>
      <c r="V113" s="3" t="s">
        <v>131</v>
      </c>
      <c r="W113" s="3" t="s">
        <v>694</v>
      </c>
      <c r="X113" s="4" t="s">
        <v>129</v>
      </c>
      <c r="Y113" s="4" t="s">
        <v>131</v>
      </c>
      <c r="Z113" s="9" t="s">
        <v>695</v>
      </c>
      <c r="AA113" s="4">
        <f t="shared" si="8"/>
        <v>3</v>
      </c>
      <c r="AD113" s="3"/>
    </row>
    <row r="114" spans="1:30" ht="12.75">
      <c r="A114" s="1">
        <v>111</v>
      </c>
      <c r="B114" s="39" t="s">
        <v>696</v>
      </c>
      <c r="C114" s="36" t="s">
        <v>131</v>
      </c>
      <c r="D114" s="36" t="s">
        <v>129</v>
      </c>
      <c r="E114" s="36" t="s">
        <v>697</v>
      </c>
      <c r="F114" s="36" t="s">
        <v>129</v>
      </c>
      <c r="G114" s="36" t="s">
        <v>129</v>
      </c>
      <c r="H114" s="36" t="s">
        <v>129</v>
      </c>
      <c r="I114" s="36" t="s">
        <v>131</v>
      </c>
      <c r="J114" s="36" t="s">
        <v>131</v>
      </c>
      <c r="K114" s="36" t="s">
        <v>131</v>
      </c>
      <c r="L114" s="36" t="s">
        <v>129</v>
      </c>
      <c r="M114" s="36" t="s">
        <v>129</v>
      </c>
      <c r="N114" s="17" t="s">
        <v>131</v>
      </c>
      <c r="O114" s="17" t="s">
        <v>131</v>
      </c>
      <c r="P114" s="9" t="s">
        <v>129</v>
      </c>
      <c r="Q114" s="53" t="s">
        <v>678</v>
      </c>
      <c r="R114" s="53" t="s">
        <v>131</v>
      </c>
      <c r="S114" s="7" t="s">
        <v>129</v>
      </c>
      <c r="T114" s="7" t="s">
        <v>129</v>
      </c>
      <c r="U114" s="3" t="s">
        <v>129</v>
      </c>
      <c r="V114" s="3" t="s">
        <v>129</v>
      </c>
      <c r="W114" s="3" t="s">
        <v>698</v>
      </c>
      <c r="X114" s="4" t="s">
        <v>129</v>
      </c>
      <c r="Y114" s="4" t="s">
        <v>131</v>
      </c>
      <c r="Z114" s="9" t="s">
        <v>699</v>
      </c>
      <c r="AA114" s="4">
        <f t="shared" si="8"/>
        <v>12</v>
      </c>
      <c r="AD114" s="3"/>
    </row>
    <row r="115" spans="1:30" ht="12.75">
      <c r="A115" s="1">
        <v>112</v>
      </c>
      <c r="B115" s="39" t="s">
        <v>700</v>
      </c>
      <c r="C115" s="36" t="s">
        <v>129</v>
      </c>
      <c r="D115" s="36" t="s">
        <v>701</v>
      </c>
      <c r="E115" s="36" t="s">
        <v>131</v>
      </c>
      <c r="F115" s="36" t="s">
        <v>702</v>
      </c>
      <c r="G115" s="36" t="s">
        <v>599</v>
      </c>
      <c r="H115" s="36" t="s">
        <v>703</v>
      </c>
      <c r="I115" s="36" t="s">
        <v>131</v>
      </c>
      <c r="J115" s="36" t="s">
        <v>131</v>
      </c>
      <c r="K115" s="36" t="s">
        <v>704</v>
      </c>
      <c r="L115" s="36" t="s">
        <v>131</v>
      </c>
      <c r="M115" s="36" t="s">
        <v>705</v>
      </c>
      <c r="N115" s="17" t="s">
        <v>702</v>
      </c>
      <c r="O115" s="17" t="s">
        <v>131</v>
      </c>
      <c r="P115" s="9" t="s">
        <v>706</v>
      </c>
      <c r="Q115" s="53" t="s">
        <v>678</v>
      </c>
      <c r="R115" s="53" t="s">
        <v>131</v>
      </c>
      <c r="S115" s="7" t="s">
        <v>129</v>
      </c>
      <c r="T115" s="7" t="s">
        <v>129</v>
      </c>
      <c r="U115" s="3" t="s">
        <v>702</v>
      </c>
      <c r="V115" s="3" t="s">
        <v>707</v>
      </c>
      <c r="W115" s="3" t="s">
        <v>708</v>
      </c>
      <c r="X115" s="4" t="s">
        <v>129</v>
      </c>
      <c r="Y115" s="4" t="s">
        <v>131</v>
      </c>
      <c r="Z115" s="9" t="s">
        <v>709</v>
      </c>
      <c r="AA115" s="4">
        <f t="shared" si="8"/>
        <v>4</v>
      </c>
      <c r="AD115" s="3"/>
    </row>
    <row r="116" spans="1:30" ht="25.5">
      <c r="A116" s="1">
        <v>113</v>
      </c>
      <c r="B116" s="39" t="s">
        <v>710</v>
      </c>
      <c r="C116" s="36" t="s">
        <v>131</v>
      </c>
      <c r="D116" s="36" t="s">
        <v>711</v>
      </c>
      <c r="E116" s="36" t="s">
        <v>131</v>
      </c>
      <c r="F116" s="36" t="s">
        <v>131</v>
      </c>
      <c r="G116" s="36" t="s">
        <v>712</v>
      </c>
      <c r="H116" s="36" t="s">
        <v>713</v>
      </c>
      <c r="I116" s="36" t="s">
        <v>131</v>
      </c>
      <c r="J116" s="36" t="s">
        <v>131</v>
      </c>
      <c r="K116" s="36" t="s">
        <v>131</v>
      </c>
      <c r="L116" s="36" t="s">
        <v>131</v>
      </c>
      <c r="M116" s="36" t="s">
        <v>714</v>
      </c>
      <c r="N116" s="17" t="s">
        <v>131</v>
      </c>
      <c r="O116" s="17" t="s">
        <v>131</v>
      </c>
      <c r="P116" s="9" t="s">
        <v>715</v>
      </c>
      <c r="Q116" s="53" t="s">
        <v>678</v>
      </c>
      <c r="R116" s="53" t="s">
        <v>131</v>
      </c>
      <c r="S116" s="7" t="s">
        <v>131</v>
      </c>
      <c r="T116" s="7" t="s">
        <v>129</v>
      </c>
      <c r="U116" s="3" t="s">
        <v>131</v>
      </c>
      <c r="V116" s="3" t="s">
        <v>716</v>
      </c>
      <c r="W116" s="3" t="s">
        <v>717</v>
      </c>
      <c r="X116" s="4" t="s">
        <v>129</v>
      </c>
      <c r="Y116" s="4" t="s">
        <v>131</v>
      </c>
      <c r="Z116" s="9" t="s">
        <v>718</v>
      </c>
      <c r="AA116" s="4">
        <f t="shared" si="8"/>
        <v>2</v>
      </c>
      <c r="AD116" s="3"/>
    </row>
    <row r="117" spans="1:30" ht="33" customHeight="1">
      <c r="A117" s="1">
        <v>114</v>
      </c>
      <c r="B117" s="39" t="s">
        <v>719</v>
      </c>
      <c r="C117" s="36" t="s">
        <v>131</v>
      </c>
      <c r="D117" s="36" t="s">
        <v>720</v>
      </c>
      <c r="E117" s="36" t="s">
        <v>131</v>
      </c>
      <c r="F117" s="36" t="s">
        <v>721</v>
      </c>
      <c r="G117" s="36" t="s">
        <v>722</v>
      </c>
      <c r="H117" s="36" t="s">
        <v>723</v>
      </c>
      <c r="I117" s="36" t="s">
        <v>131</v>
      </c>
      <c r="J117" s="36" t="s">
        <v>131</v>
      </c>
      <c r="K117" s="36" t="s">
        <v>131</v>
      </c>
      <c r="L117" s="36" t="s">
        <v>724</v>
      </c>
      <c r="M117" s="36" t="s">
        <v>725</v>
      </c>
      <c r="N117" s="17" t="s">
        <v>131</v>
      </c>
      <c r="O117" s="17" t="s">
        <v>131</v>
      </c>
      <c r="P117" s="9" t="s">
        <v>726</v>
      </c>
      <c r="Q117" s="53" t="s">
        <v>678</v>
      </c>
      <c r="R117" s="53" t="s">
        <v>131</v>
      </c>
      <c r="S117" s="7" t="s">
        <v>129</v>
      </c>
      <c r="T117" s="7" t="s">
        <v>129</v>
      </c>
      <c r="U117" s="3" t="s">
        <v>727</v>
      </c>
      <c r="V117" s="3" t="s">
        <v>728</v>
      </c>
      <c r="W117" s="3" t="s">
        <v>729</v>
      </c>
      <c r="X117" s="4" t="s">
        <v>129</v>
      </c>
      <c r="Y117" s="4" t="s">
        <v>131</v>
      </c>
      <c r="Z117" s="9" t="s">
        <v>730</v>
      </c>
      <c r="AA117" s="4">
        <f t="shared" si="8"/>
        <v>3</v>
      </c>
      <c r="AD117" s="3"/>
    </row>
    <row r="118" spans="1:30" ht="11.25" customHeight="1">
      <c r="A118" s="1">
        <v>115</v>
      </c>
      <c r="B118" s="39" t="s">
        <v>731</v>
      </c>
      <c r="C118" s="36" t="s">
        <v>129</v>
      </c>
      <c r="D118" s="36" t="s">
        <v>732</v>
      </c>
      <c r="E118" s="36" t="s">
        <v>131</v>
      </c>
      <c r="F118" s="36" t="s">
        <v>702</v>
      </c>
      <c r="G118" s="36" t="s">
        <v>733</v>
      </c>
      <c r="H118" s="36" t="s">
        <v>734</v>
      </c>
      <c r="I118" s="36" t="s">
        <v>131</v>
      </c>
      <c r="J118" s="36" t="s">
        <v>131</v>
      </c>
      <c r="K118" s="36" t="s">
        <v>131</v>
      </c>
      <c r="L118" s="36" t="s">
        <v>131</v>
      </c>
      <c r="M118" s="36" t="s">
        <v>129</v>
      </c>
      <c r="N118" s="17" t="s">
        <v>131</v>
      </c>
      <c r="O118" s="17" t="s">
        <v>131</v>
      </c>
      <c r="P118" s="9" t="s">
        <v>706</v>
      </c>
      <c r="Q118" s="53" t="s">
        <v>678</v>
      </c>
      <c r="R118" s="53" t="s">
        <v>131</v>
      </c>
      <c r="S118" s="7" t="s">
        <v>129</v>
      </c>
      <c r="T118" s="17" t="s">
        <v>735</v>
      </c>
      <c r="U118" s="3" t="s">
        <v>702</v>
      </c>
      <c r="V118" s="3" t="s">
        <v>736</v>
      </c>
      <c r="W118" s="3" t="s">
        <v>708</v>
      </c>
      <c r="X118" s="4" t="s">
        <v>129</v>
      </c>
      <c r="Y118" s="4" t="s">
        <v>131</v>
      </c>
      <c r="Z118" s="9" t="s">
        <v>737</v>
      </c>
      <c r="AA118" s="4">
        <f t="shared" si="8"/>
        <v>4</v>
      </c>
      <c r="AD118" s="3"/>
    </row>
    <row r="119" spans="1:30" ht="12.75">
      <c r="A119" s="1">
        <v>116</v>
      </c>
      <c r="B119" s="39" t="s">
        <v>738</v>
      </c>
      <c r="C119" s="36" t="s">
        <v>129</v>
      </c>
      <c r="D119" s="36" t="s">
        <v>131</v>
      </c>
      <c r="E119" s="36" t="s">
        <v>131</v>
      </c>
      <c r="F119" s="36" t="s">
        <v>739</v>
      </c>
      <c r="G119" s="36" t="s">
        <v>740</v>
      </c>
      <c r="H119" s="36" t="s">
        <v>131</v>
      </c>
      <c r="I119" s="36" t="s">
        <v>131</v>
      </c>
      <c r="J119" s="36" t="s">
        <v>131</v>
      </c>
      <c r="K119" s="36" t="s">
        <v>131</v>
      </c>
      <c r="L119" s="36" t="s">
        <v>131</v>
      </c>
      <c r="M119" s="36" t="s">
        <v>741</v>
      </c>
      <c r="N119" s="17" t="s">
        <v>131</v>
      </c>
      <c r="O119" s="17" t="s">
        <v>131</v>
      </c>
      <c r="P119" s="9" t="s">
        <v>742</v>
      </c>
      <c r="Q119" s="53" t="s">
        <v>678</v>
      </c>
      <c r="R119" s="53" t="s">
        <v>131</v>
      </c>
      <c r="S119" s="7" t="s">
        <v>129</v>
      </c>
      <c r="T119" s="7" t="s">
        <v>131</v>
      </c>
      <c r="U119" s="3" t="s">
        <v>743</v>
      </c>
      <c r="V119" s="3" t="s">
        <v>743</v>
      </c>
      <c r="W119" s="3" t="s">
        <v>131</v>
      </c>
      <c r="X119" s="4" t="s">
        <v>129</v>
      </c>
      <c r="Y119" s="4" t="s">
        <v>131</v>
      </c>
      <c r="Z119" s="9" t="s">
        <v>744</v>
      </c>
      <c r="AA119" s="4">
        <f t="shared" si="8"/>
        <v>3</v>
      </c>
      <c r="AD119" s="3"/>
    </row>
    <row r="120" spans="1:30" ht="25.5">
      <c r="A120" s="1">
        <v>117</v>
      </c>
      <c r="B120" s="39" t="s">
        <v>745</v>
      </c>
      <c r="C120" s="18" t="s">
        <v>746</v>
      </c>
      <c r="D120" s="36" t="s">
        <v>747</v>
      </c>
      <c r="E120" s="36" t="s">
        <v>748</v>
      </c>
      <c r="F120" s="36" t="s">
        <v>749</v>
      </c>
      <c r="G120" s="36" t="s">
        <v>750</v>
      </c>
      <c r="H120" s="36" t="s">
        <v>751</v>
      </c>
      <c r="I120" s="36" t="s">
        <v>131</v>
      </c>
      <c r="J120" s="36" t="s">
        <v>131</v>
      </c>
      <c r="K120" s="36" t="s">
        <v>131</v>
      </c>
      <c r="L120" s="9" t="s">
        <v>752</v>
      </c>
      <c r="M120" s="36" t="s">
        <v>129</v>
      </c>
      <c r="N120" s="17" t="s">
        <v>753</v>
      </c>
      <c r="O120" s="9" t="s">
        <v>754</v>
      </c>
      <c r="P120" s="9" t="s">
        <v>755</v>
      </c>
      <c r="Q120" s="53" t="s">
        <v>678</v>
      </c>
      <c r="R120" s="53" t="s">
        <v>756</v>
      </c>
      <c r="S120" s="7" t="s">
        <v>129</v>
      </c>
      <c r="T120" s="17" t="s">
        <v>757</v>
      </c>
      <c r="U120" s="3" t="s">
        <v>758</v>
      </c>
      <c r="V120" s="3" t="s">
        <v>759</v>
      </c>
      <c r="W120" s="3" t="s">
        <v>760</v>
      </c>
      <c r="X120" s="4" t="s">
        <v>129</v>
      </c>
      <c r="Y120" s="9" t="s">
        <v>761</v>
      </c>
      <c r="Z120" s="9" t="s">
        <v>762</v>
      </c>
      <c r="AA120" s="4">
        <f t="shared" si="8"/>
        <v>3</v>
      </c>
      <c r="AD120" s="3"/>
    </row>
    <row r="121" spans="1:30" ht="12.75">
      <c r="A121" s="1">
        <v>118</v>
      </c>
      <c r="B121" s="39" t="s">
        <v>763</v>
      </c>
      <c r="C121" s="36" t="s">
        <v>129</v>
      </c>
      <c r="D121" s="36" t="s">
        <v>129</v>
      </c>
      <c r="E121" s="36" t="s">
        <v>131</v>
      </c>
      <c r="F121" s="36" t="s">
        <v>129</v>
      </c>
      <c r="G121" s="36" t="s">
        <v>129</v>
      </c>
      <c r="H121" s="36" t="s">
        <v>129</v>
      </c>
      <c r="I121" s="36" t="s">
        <v>131</v>
      </c>
      <c r="J121" s="36" t="s">
        <v>131</v>
      </c>
      <c r="K121" s="36" t="s">
        <v>131</v>
      </c>
      <c r="L121" s="36" t="s">
        <v>131</v>
      </c>
      <c r="M121" s="36" t="s">
        <v>129</v>
      </c>
      <c r="N121" s="17" t="s">
        <v>131</v>
      </c>
      <c r="O121" s="17" t="s">
        <v>131</v>
      </c>
      <c r="P121" s="9" t="s">
        <v>129</v>
      </c>
      <c r="Q121" s="53" t="s">
        <v>678</v>
      </c>
      <c r="R121" s="53" t="s">
        <v>131</v>
      </c>
      <c r="S121" s="7" t="s">
        <v>131</v>
      </c>
      <c r="T121" s="7" t="s">
        <v>129</v>
      </c>
      <c r="U121" s="3" t="s">
        <v>129</v>
      </c>
      <c r="V121" s="3" t="s">
        <v>129</v>
      </c>
      <c r="W121" s="3" t="s">
        <v>129</v>
      </c>
      <c r="X121" s="4" t="s">
        <v>129</v>
      </c>
      <c r="Y121" s="4" t="s">
        <v>131</v>
      </c>
      <c r="Z121" s="9" t="s">
        <v>764</v>
      </c>
      <c r="AA121" s="4">
        <f t="shared" si="8"/>
        <v>12</v>
      </c>
      <c r="AD121" s="3"/>
    </row>
    <row r="122" spans="1:30" ht="12.75">
      <c r="A122" s="1">
        <v>119</v>
      </c>
      <c r="B122" s="39" t="s">
        <v>765</v>
      </c>
      <c r="C122" s="36" t="s">
        <v>129</v>
      </c>
      <c r="D122" s="36" t="s">
        <v>766</v>
      </c>
      <c r="E122" s="36" t="s">
        <v>131</v>
      </c>
      <c r="F122" s="36" t="s">
        <v>129</v>
      </c>
      <c r="G122" s="36" t="s">
        <v>766</v>
      </c>
      <c r="H122" s="36" t="s">
        <v>767</v>
      </c>
      <c r="I122" s="36" t="s">
        <v>767</v>
      </c>
      <c r="J122" s="36" t="s">
        <v>129</v>
      </c>
      <c r="K122" s="36" t="s">
        <v>768</v>
      </c>
      <c r="L122" s="36" t="s">
        <v>131</v>
      </c>
      <c r="M122" s="36" t="s">
        <v>129</v>
      </c>
      <c r="N122" s="17" t="s">
        <v>766</v>
      </c>
      <c r="O122" s="17" t="s">
        <v>131</v>
      </c>
      <c r="P122" s="9" t="s">
        <v>129</v>
      </c>
      <c r="Q122" s="53" t="s">
        <v>678</v>
      </c>
      <c r="R122" s="53" t="s">
        <v>131</v>
      </c>
      <c r="S122" s="7" t="s">
        <v>131</v>
      </c>
      <c r="T122" s="7" t="s">
        <v>131</v>
      </c>
      <c r="U122" s="3" t="s">
        <v>131</v>
      </c>
      <c r="V122" s="3" t="s">
        <v>766</v>
      </c>
      <c r="W122" s="3" t="s">
        <v>131</v>
      </c>
      <c r="X122" s="4" t="s">
        <v>129</v>
      </c>
      <c r="Y122" s="4" t="s">
        <v>768</v>
      </c>
      <c r="Z122" s="9" t="s">
        <v>769</v>
      </c>
      <c r="AA122" s="4">
        <f t="shared" si="8"/>
        <v>6</v>
      </c>
      <c r="AD122" s="3"/>
    </row>
    <row r="123" spans="1:30" ht="12.75">
      <c r="A123" s="1">
        <v>120</v>
      </c>
      <c r="B123" s="39" t="s">
        <v>770</v>
      </c>
      <c r="C123" s="36" t="s">
        <v>131</v>
      </c>
      <c r="D123" s="36" t="s">
        <v>131</v>
      </c>
      <c r="E123" s="36" t="s">
        <v>131</v>
      </c>
      <c r="F123" s="36" t="s">
        <v>131</v>
      </c>
      <c r="G123" s="36" t="s">
        <v>131</v>
      </c>
      <c r="H123" s="36" t="s">
        <v>131</v>
      </c>
      <c r="I123" s="36" t="s">
        <v>131</v>
      </c>
      <c r="J123" s="36" t="s">
        <v>131</v>
      </c>
      <c r="K123" s="36" t="s">
        <v>131</v>
      </c>
      <c r="L123" s="36" t="s">
        <v>131</v>
      </c>
      <c r="M123" s="36" t="s">
        <v>131</v>
      </c>
      <c r="N123" s="17" t="s">
        <v>131</v>
      </c>
      <c r="O123" s="17" t="s">
        <v>131</v>
      </c>
      <c r="P123" s="9" t="s">
        <v>131</v>
      </c>
      <c r="Q123" s="3" t="s">
        <v>131</v>
      </c>
      <c r="R123" s="3" t="s">
        <v>131</v>
      </c>
      <c r="S123" s="7" t="s">
        <v>131</v>
      </c>
      <c r="T123" s="7" t="s">
        <v>131</v>
      </c>
      <c r="U123" s="3" t="s">
        <v>131</v>
      </c>
      <c r="V123" s="3" t="s">
        <v>131</v>
      </c>
      <c r="W123" s="3" t="s">
        <v>131</v>
      </c>
      <c r="X123" s="4" t="s">
        <v>129</v>
      </c>
      <c r="Y123" s="4" t="s">
        <v>131</v>
      </c>
      <c r="Z123" s="9" t="s">
        <v>771</v>
      </c>
      <c r="AA123" s="4">
        <f t="shared" si="8"/>
        <v>1</v>
      </c>
      <c r="AD123" s="3"/>
    </row>
    <row r="124" spans="1:26" s="25" customFormat="1" ht="26.25" thickBot="1">
      <c r="A124" s="1">
        <v>121</v>
      </c>
      <c r="B124" s="21" t="s">
        <v>772</v>
      </c>
      <c r="C124" s="22"/>
      <c r="D124" s="22" t="s">
        <v>773</v>
      </c>
      <c r="E124" s="22" t="s">
        <v>774</v>
      </c>
      <c r="F124" s="22"/>
      <c r="G124" s="34" t="s">
        <v>775</v>
      </c>
      <c r="H124" s="40" t="s">
        <v>776</v>
      </c>
      <c r="I124" s="40" t="s">
        <v>129</v>
      </c>
      <c r="J124" s="34" t="s">
        <v>777</v>
      </c>
      <c r="K124" s="34"/>
      <c r="L124" s="34" t="s">
        <v>131</v>
      </c>
      <c r="M124" s="34" t="s">
        <v>778</v>
      </c>
      <c r="N124" s="40" t="s">
        <v>779</v>
      </c>
      <c r="O124" s="40" t="s">
        <v>780</v>
      </c>
      <c r="P124" s="34" t="s">
        <v>781</v>
      </c>
      <c r="Q124" s="25" t="s">
        <v>232</v>
      </c>
      <c r="R124" s="25" t="s">
        <v>131</v>
      </c>
      <c r="S124" s="23" t="s">
        <v>782</v>
      </c>
      <c r="T124" s="23" t="s">
        <v>783</v>
      </c>
      <c r="U124" s="25" t="s">
        <v>232</v>
      </c>
      <c r="W124" s="25" t="s">
        <v>784</v>
      </c>
      <c r="X124" s="22"/>
      <c r="Y124" s="34" t="s">
        <v>785</v>
      </c>
      <c r="Z124" s="81" t="s">
        <v>786</v>
      </c>
    </row>
    <row r="125" spans="1:26" s="79" customFormat="1" ht="33" customHeight="1" thickBot="1" thickTop="1">
      <c r="A125" s="1">
        <v>122</v>
      </c>
      <c r="B125" s="82" t="s">
        <v>787</v>
      </c>
      <c r="C125" s="83" t="s">
        <v>788</v>
      </c>
      <c r="D125" s="84" t="s">
        <v>789</v>
      </c>
      <c r="E125" s="84" t="s">
        <v>790</v>
      </c>
      <c r="F125" s="84" t="s">
        <v>791</v>
      </c>
      <c r="G125" s="81" t="s">
        <v>792</v>
      </c>
      <c r="H125" s="81" t="s">
        <v>793</v>
      </c>
      <c r="I125" s="85" t="s">
        <v>794</v>
      </c>
      <c r="J125" s="81" t="s">
        <v>795</v>
      </c>
      <c r="K125" s="81" t="s">
        <v>796</v>
      </c>
      <c r="L125" s="81" t="s">
        <v>797</v>
      </c>
      <c r="M125" s="81" t="s">
        <v>798</v>
      </c>
      <c r="N125" s="86" t="s">
        <v>799</v>
      </c>
      <c r="O125" s="86" t="s">
        <v>800</v>
      </c>
      <c r="P125" s="81" t="s">
        <v>801</v>
      </c>
      <c r="Q125" s="87" t="s">
        <v>802</v>
      </c>
      <c r="R125" s="87" t="s">
        <v>803</v>
      </c>
      <c r="S125" s="87" t="s">
        <v>804</v>
      </c>
      <c r="T125" s="87" t="s">
        <v>805</v>
      </c>
      <c r="U125" s="79" t="s">
        <v>806</v>
      </c>
      <c r="V125" s="79" t="s">
        <v>807</v>
      </c>
      <c r="W125" s="79" t="s">
        <v>808</v>
      </c>
      <c r="X125" s="84" t="s">
        <v>809</v>
      </c>
      <c r="Y125" s="84" t="s">
        <v>810</v>
      </c>
      <c r="Z125" s="81" t="s">
        <v>811</v>
      </c>
    </row>
    <row r="126" ht="13.5" thickTop="1"/>
  </sheetData>
  <sheetProtection/>
  <dataValidations count="7">
    <dataValidation type="list" allowBlank="1" showInputMessage="1" showErrorMessage="1" error="Please enter &quot;Yes&quot; or &quot;No&quot; or &quot;N/A&quot;&#10;Use Comments column if necessary." sqref="R93">
      <formula1>$F$1:$F$3</formula1>
    </dataValidation>
    <dataValidation type="list" allowBlank="1" showInputMessage="1" showErrorMessage="1" error="Please enter &quot;Yes&quot; or &quot;No&quot; or &quot;N/A&quot;&#10;Use Comments column if necessary." sqref="I26 I24">
      <formula1>$H$1:$H$3</formula1>
    </dataValidation>
    <dataValidation allowBlank="1" showInputMessage="1" showErrorMessage="1" promptTitle="Largest Library" prompt="If you can't use circ as a measurement, use your best judgement--which library would be considered the &quot;main&quot; library?" sqref="I7"/>
    <dataValidation type="list" allowBlank="1" showInputMessage="1" showErrorMessage="1" error="Please enter &quot;Yes&quot; or &quot;No&quot; or &quot;N/A&quot;&#10;Use Comments column if necessary." sqref="G26 G93 G24">
      <formula1>$O$1:$O$3</formula1>
    </dataValidation>
    <dataValidation type="list" allowBlank="1" showInputMessage="1" showErrorMessage="1" error="Please enter &quot;Yes&quot; or &quot;No&quot; or &quot;N/A&quot;&#10;Use Comments column if necessary." sqref="O17:O20 O14 O26 O24">
      <formula1>$P$1:$P$3</formula1>
    </dataValidation>
    <dataValidation type="list" allowBlank="1" showInputMessage="1" showErrorMessage="1" promptTitle="Library Groups" prompt="Horizon Sites--what is your equivalent to be able to control which libraries can display/edit/checkout/etc which other libraries' stuff?" error="Please enter &quot;Yes&quot; or &quot;No&quot; or &quot;N/A&quot;&#10;Use Comments column if necessary." sqref="O15">
      <formula1>$P$1:$P$3</formula1>
    </dataValidation>
    <dataValidation type="list" allowBlank="1" showInputMessage="1" showErrorMessage="1" promptTitle="Hold Groups" prompt="Horizon Sites--what is your equivalent to be able to control which libraries can place holds on which other libraries' stuff?" error="Please enter &quot;Yes&quot; or &quot;No&quot; or &quot;N/A&quot;&#10;Use Comments column if necessary." sqref="O16">
      <formula1>$P$1:$P$3</formula1>
    </dataValidation>
  </dataValidations>
  <hyperlinks>
    <hyperlink ref="N58" r:id="rId1" display="http://mtsc.sdp.sirsi.net"/>
  </hyperlinks>
  <printOptions gridLines="1"/>
  <pageMargins left="0.7" right="0.2" top="0.5" bottom="0.25" header="0" footer="0.05"/>
  <pageSetup fitToHeight="2" fitToWidth="18" horizontalDpi="600" verticalDpi="600" orientation="landscape" paperSize="3" scale="75" r:id="rId2"/>
  <colBreaks count="1" manualBreakCount="1">
    <brk id="22" min="2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Smith</dc:creator>
  <cp:keywords/>
  <dc:description/>
  <cp:lastModifiedBy>Karla Smith</cp:lastModifiedBy>
  <dcterms:created xsi:type="dcterms:W3CDTF">2014-09-29T17:18:37Z</dcterms:created>
  <dcterms:modified xsi:type="dcterms:W3CDTF">2014-09-29T17:19:10Z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